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oacrm-my.sharepoint.com/personal/kbrewer_roa_co_uk/Documents/Social and eBulletin/"/>
    </mc:Choice>
  </mc:AlternateContent>
  <xr:revisionPtr revIDLastSave="0" documentId="8_{E39A6C1E-A29C-4372-B349-FEDFC5971507}" xr6:coauthVersionLast="44" xr6:coauthVersionMax="44" xr10:uidLastSave="{00000000-0000-0000-0000-000000000000}"/>
  <workbookProtection workbookAlgorithmName="SHA-512" workbookHashValue="GqShgc+cN+ChAf6NvRxt8cMACOXvcqxpzCu2s9TyyVvl4auLvWaLg7F8ah6mkxHFF4DiuPt63gPd+ZgMI7z3Fg==" workbookSaltValue="PAmG4qQk+YQlEc1MPQB/oQ==" workbookSpinCount="100000" lockStructure="1"/>
  <bookViews>
    <workbookView xWindow="-110" yWindow="-110" windowWidth="19420" windowHeight="10560" firstSheet="1" activeTab="1" xr2:uid="{83F152E1-5619-45CB-A44C-486E0EE445C3}"/>
  </bookViews>
  <sheets>
    <sheet name="Raw - F" sheetId="1" state="hidden" r:id="rId1"/>
    <sheet name="FLAT" sheetId="3" r:id="rId2"/>
    <sheet name="lists" sheetId="2" state="hidden" r:id="rId3"/>
    <sheet name="FL" sheetId="4" state="hidden" r:id="rId4"/>
  </sheets>
  <definedNames>
    <definedName name="_xlnm._FilterDatabase" localSheetId="0" hidden="1">'Raw - F'!$A$1:$AE$150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26" i="1"/>
  <c r="E11" i="1"/>
  <c r="E12" i="1"/>
  <c r="E13" i="1"/>
  <c r="E14" i="1"/>
  <c r="E15" i="1"/>
  <c r="E16" i="1"/>
  <c r="E18" i="1"/>
  <c r="E19" i="1"/>
  <c r="E20" i="1"/>
  <c r="E21" i="1"/>
  <c r="E22" i="1"/>
  <c r="E23" i="1"/>
  <c r="E24" i="1"/>
  <c r="E25" i="1"/>
  <c r="E27" i="1"/>
  <c r="E1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127" i="1"/>
  <c r="E64" i="1"/>
  <c r="E65" i="1"/>
  <c r="E66" i="1"/>
  <c r="E67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8" i="1"/>
  <c r="E129" i="1"/>
  <c r="E130" i="1"/>
  <c r="E68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2" i="1"/>
  <c r="T106" i="1" l="1"/>
  <c r="X106" i="1" s="1"/>
  <c r="U106" i="1"/>
  <c r="Z106" i="1" s="1"/>
  <c r="V106" i="1"/>
  <c r="W106" i="1"/>
  <c r="Y106" i="1"/>
  <c r="AA106" i="1"/>
  <c r="AB106" i="1"/>
  <c r="AC106" i="1"/>
  <c r="T107" i="1"/>
  <c r="X107" i="1" s="1"/>
  <c r="U107" i="1"/>
  <c r="Z107" i="1" s="1"/>
  <c r="V107" i="1"/>
  <c r="W107" i="1"/>
  <c r="Y107" i="1"/>
  <c r="AA107" i="1"/>
  <c r="AB107" i="1"/>
  <c r="AC107" i="1"/>
  <c r="T108" i="1"/>
  <c r="X108" i="1" s="1"/>
  <c r="U108" i="1"/>
  <c r="Z108" i="1" s="1"/>
  <c r="V108" i="1"/>
  <c r="W108" i="1"/>
  <c r="Y108" i="1"/>
  <c r="AA108" i="1"/>
  <c r="AB108" i="1"/>
  <c r="AC108" i="1"/>
  <c r="T109" i="1"/>
  <c r="X109" i="1" s="1"/>
  <c r="U109" i="1"/>
  <c r="Z109" i="1" s="1"/>
  <c r="V109" i="1"/>
  <c r="W109" i="1"/>
  <c r="Y109" i="1"/>
  <c r="AA109" i="1"/>
  <c r="AB109" i="1"/>
  <c r="AC109" i="1"/>
  <c r="T110" i="1"/>
  <c r="X110" i="1" s="1"/>
  <c r="U110" i="1"/>
  <c r="Z110" i="1" s="1"/>
  <c r="V110" i="1"/>
  <c r="W110" i="1"/>
  <c r="Y110" i="1"/>
  <c r="AA110" i="1"/>
  <c r="AB110" i="1"/>
  <c r="AC110" i="1"/>
  <c r="T111" i="1"/>
  <c r="X111" i="1" s="1"/>
  <c r="U111" i="1"/>
  <c r="Z111" i="1" s="1"/>
  <c r="V111" i="1"/>
  <c r="W111" i="1"/>
  <c r="Y111" i="1"/>
  <c r="AA111" i="1"/>
  <c r="AB111" i="1"/>
  <c r="AC111" i="1"/>
  <c r="T112" i="1"/>
  <c r="X112" i="1" s="1"/>
  <c r="U112" i="1"/>
  <c r="Z112" i="1" s="1"/>
  <c r="V112" i="1"/>
  <c r="W112" i="1"/>
  <c r="Y112" i="1"/>
  <c r="AA112" i="1"/>
  <c r="AB112" i="1"/>
  <c r="AC112" i="1"/>
  <c r="T113" i="1"/>
  <c r="X113" i="1" s="1"/>
  <c r="U113" i="1"/>
  <c r="Z113" i="1" s="1"/>
  <c r="V113" i="1"/>
  <c r="W113" i="1"/>
  <c r="Y113" i="1"/>
  <c r="AA113" i="1"/>
  <c r="AB113" i="1"/>
  <c r="AC113" i="1"/>
  <c r="T114" i="1"/>
  <c r="X114" i="1" s="1"/>
  <c r="U114" i="1"/>
  <c r="Z114" i="1" s="1"/>
  <c r="V114" i="1"/>
  <c r="W114" i="1"/>
  <c r="Y114" i="1"/>
  <c r="AA114" i="1"/>
  <c r="AB114" i="1"/>
  <c r="AC114" i="1"/>
  <c r="T115" i="1"/>
  <c r="X115" i="1" s="1"/>
  <c r="U115" i="1"/>
  <c r="V115" i="1"/>
  <c r="W115" i="1"/>
  <c r="Y115" i="1"/>
  <c r="Z115" i="1"/>
  <c r="AA115" i="1"/>
  <c r="AB115" i="1"/>
  <c r="AC115" i="1"/>
  <c r="T116" i="1"/>
  <c r="U116" i="1"/>
  <c r="V116" i="1"/>
  <c r="W116" i="1"/>
  <c r="X116" i="1"/>
  <c r="Y116" i="1"/>
  <c r="Z116" i="1"/>
  <c r="AA116" i="1"/>
  <c r="AB116" i="1"/>
  <c r="AC116" i="1"/>
  <c r="T117" i="1"/>
  <c r="X117" i="1" s="1"/>
  <c r="U117" i="1"/>
  <c r="Z117" i="1" s="1"/>
  <c r="V117" i="1"/>
  <c r="W117" i="1"/>
  <c r="Y117" i="1"/>
  <c r="AA117" i="1"/>
  <c r="AB117" i="1"/>
  <c r="AC117" i="1"/>
  <c r="T118" i="1"/>
  <c r="X118" i="1" s="1"/>
  <c r="U118" i="1"/>
  <c r="Z118" i="1" s="1"/>
  <c r="V118" i="1"/>
  <c r="W118" i="1"/>
  <c r="Y118" i="1"/>
  <c r="AA118" i="1"/>
  <c r="AB118" i="1"/>
  <c r="AC118" i="1"/>
  <c r="T119" i="1"/>
  <c r="X119" i="1" s="1"/>
  <c r="U119" i="1"/>
  <c r="Z119" i="1" s="1"/>
  <c r="V119" i="1"/>
  <c r="W119" i="1"/>
  <c r="Y119" i="1"/>
  <c r="AA119" i="1"/>
  <c r="AB119" i="1"/>
  <c r="AC119" i="1"/>
  <c r="T120" i="1"/>
  <c r="X120" i="1" s="1"/>
  <c r="U120" i="1"/>
  <c r="Z120" i="1" s="1"/>
  <c r="V120" i="1"/>
  <c r="W120" i="1"/>
  <c r="Y120" i="1"/>
  <c r="AA120" i="1"/>
  <c r="AB120" i="1"/>
  <c r="AC120" i="1"/>
  <c r="T121" i="1"/>
  <c r="X121" i="1" s="1"/>
  <c r="U121" i="1"/>
  <c r="Z121" i="1" s="1"/>
  <c r="V121" i="1"/>
  <c r="W121" i="1"/>
  <c r="Y121" i="1"/>
  <c r="AA121" i="1"/>
  <c r="AB121" i="1"/>
  <c r="AC121" i="1"/>
  <c r="T122" i="1"/>
  <c r="X122" i="1" s="1"/>
  <c r="U122" i="1"/>
  <c r="Z122" i="1" s="1"/>
  <c r="V122" i="1"/>
  <c r="W122" i="1"/>
  <c r="Y122" i="1"/>
  <c r="AA122" i="1"/>
  <c r="AB122" i="1"/>
  <c r="AC122" i="1"/>
  <c r="T123" i="1"/>
  <c r="X123" i="1" s="1"/>
  <c r="U123" i="1"/>
  <c r="Z123" i="1" s="1"/>
  <c r="V123" i="1"/>
  <c r="W123" i="1"/>
  <c r="Y123" i="1"/>
  <c r="AA123" i="1"/>
  <c r="AB123" i="1"/>
  <c r="AC123" i="1"/>
  <c r="T124" i="1"/>
  <c r="X124" i="1" s="1"/>
  <c r="U124" i="1"/>
  <c r="Z124" i="1" s="1"/>
  <c r="V124" i="1"/>
  <c r="W124" i="1"/>
  <c r="Y124" i="1"/>
  <c r="AA124" i="1"/>
  <c r="AB124" i="1"/>
  <c r="AC124" i="1"/>
  <c r="T125" i="1"/>
  <c r="X125" i="1" s="1"/>
  <c r="U125" i="1"/>
  <c r="Z125" i="1" s="1"/>
  <c r="V125" i="1"/>
  <c r="W125" i="1"/>
  <c r="Y125" i="1"/>
  <c r="AA125" i="1"/>
  <c r="AB125" i="1"/>
  <c r="AC125" i="1"/>
  <c r="T126" i="1"/>
  <c r="U126" i="1"/>
  <c r="Z126" i="1" s="1"/>
  <c r="V126" i="1"/>
  <c r="W126" i="1"/>
  <c r="X126" i="1"/>
  <c r="Y126" i="1"/>
  <c r="AA126" i="1"/>
  <c r="AB126" i="1"/>
  <c r="AC126" i="1"/>
  <c r="T127" i="1"/>
  <c r="X127" i="1" s="1"/>
  <c r="U127" i="1"/>
  <c r="Z127" i="1" s="1"/>
  <c r="V127" i="1"/>
  <c r="W127" i="1"/>
  <c r="Y127" i="1"/>
  <c r="AA127" i="1"/>
  <c r="AB127" i="1"/>
  <c r="AC127" i="1"/>
  <c r="T128" i="1"/>
  <c r="X128" i="1" s="1"/>
  <c r="U128" i="1"/>
  <c r="Z128" i="1" s="1"/>
  <c r="V128" i="1"/>
  <c r="W128" i="1"/>
  <c r="Y128" i="1"/>
  <c r="AA128" i="1"/>
  <c r="AB128" i="1"/>
  <c r="AC128" i="1"/>
  <c r="T129" i="1"/>
  <c r="X129" i="1" s="1"/>
  <c r="U129" i="1"/>
  <c r="Z129" i="1" s="1"/>
  <c r="V129" i="1"/>
  <c r="W129" i="1"/>
  <c r="Y129" i="1"/>
  <c r="AA129" i="1"/>
  <c r="AB129" i="1"/>
  <c r="AC129" i="1"/>
  <c r="T130" i="1"/>
  <c r="X130" i="1" s="1"/>
  <c r="U130" i="1"/>
  <c r="Z130" i="1" s="1"/>
  <c r="V130" i="1"/>
  <c r="W130" i="1"/>
  <c r="Y130" i="1"/>
  <c r="AA130" i="1"/>
  <c r="AB130" i="1"/>
  <c r="AC130" i="1"/>
  <c r="T131" i="1"/>
  <c r="X131" i="1" s="1"/>
  <c r="U131" i="1"/>
  <c r="Z131" i="1" s="1"/>
  <c r="V131" i="1"/>
  <c r="W131" i="1"/>
  <c r="Y131" i="1"/>
  <c r="AA131" i="1"/>
  <c r="AB131" i="1"/>
  <c r="AC131" i="1"/>
  <c r="T132" i="1"/>
  <c r="X132" i="1" s="1"/>
  <c r="U132" i="1"/>
  <c r="Z132" i="1" s="1"/>
  <c r="V132" i="1"/>
  <c r="W132" i="1"/>
  <c r="Y132" i="1"/>
  <c r="AA132" i="1"/>
  <c r="AB132" i="1"/>
  <c r="AC132" i="1"/>
  <c r="T133" i="1"/>
  <c r="X133" i="1" s="1"/>
  <c r="U133" i="1"/>
  <c r="Z133" i="1" s="1"/>
  <c r="V133" i="1"/>
  <c r="W133" i="1"/>
  <c r="Y133" i="1"/>
  <c r="AA133" i="1"/>
  <c r="AB133" i="1"/>
  <c r="AC133" i="1"/>
  <c r="T134" i="1"/>
  <c r="X134" i="1" s="1"/>
  <c r="U134" i="1"/>
  <c r="Z134" i="1" s="1"/>
  <c r="V134" i="1"/>
  <c r="W134" i="1"/>
  <c r="Y134" i="1"/>
  <c r="AA134" i="1"/>
  <c r="AB134" i="1"/>
  <c r="AC134" i="1"/>
  <c r="T135" i="1"/>
  <c r="X135" i="1" s="1"/>
  <c r="U135" i="1"/>
  <c r="Z135" i="1" s="1"/>
  <c r="V135" i="1"/>
  <c r="W135" i="1"/>
  <c r="Y135" i="1"/>
  <c r="AA135" i="1"/>
  <c r="AB135" i="1"/>
  <c r="AC135" i="1"/>
  <c r="T136" i="1"/>
  <c r="X136" i="1" s="1"/>
  <c r="U136" i="1"/>
  <c r="Z136" i="1" s="1"/>
  <c r="V136" i="1"/>
  <c r="W136" i="1"/>
  <c r="Y136" i="1"/>
  <c r="AA136" i="1"/>
  <c r="AB136" i="1"/>
  <c r="AC136" i="1"/>
  <c r="T137" i="1"/>
  <c r="X137" i="1" s="1"/>
  <c r="U137" i="1"/>
  <c r="Z137" i="1" s="1"/>
  <c r="V137" i="1"/>
  <c r="W137" i="1"/>
  <c r="Y137" i="1"/>
  <c r="AA137" i="1"/>
  <c r="AB137" i="1"/>
  <c r="AC137" i="1"/>
  <c r="T138" i="1"/>
  <c r="X138" i="1" s="1"/>
  <c r="U138" i="1"/>
  <c r="Z138" i="1" s="1"/>
  <c r="V138" i="1"/>
  <c r="W138" i="1"/>
  <c r="Y138" i="1"/>
  <c r="AA138" i="1"/>
  <c r="AB138" i="1"/>
  <c r="AC138" i="1"/>
  <c r="T139" i="1"/>
  <c r="X139" i="1" s="1"/>
  <c r="U139" i="1"/>
  <c r="Z139" i="1" s="1"/>
  <c r="V139" i="1"/>
  <c r="W139" i="1"/>
  <c r="Y139" i="1"/>
  <c r="AA139" i="1"/>
  <c r="AB139" i="1"/>
  <c r="AC139" i="1"/>
  <c r="T140" i="1"/>
  <c r="X140" i="1" s="1"/>
  <c r="U140" i="1"/>
  <c r="Z140" i="1" s="1"/>
  <c r="V140" i="1"/>
  <c r="W140" i="1"/>
  <c r="Y140" i="1"/>
  <c r="AA140" i="1"/>
  <c r="AB140" i="1"/>
  <c r="AC140" i="1"/>
  <c r="T141" i="1"/>
  <c r="X141" i="1" s="1"/>
  <c r="U141" i="1"/>
  <c r="Z141" i="1" s="1"/>
  <c r="V141" i="1"/>
  <c r="W141" i="1"/>
  <c r="Y141" i="1"/>
  <c r="AA141" i="1"/>
  <c r="AB141" i="1"/>
  <c r="AC141" i="1"/>
  <c r="T142" i="1"/>
  <c r="X142" i="1" s="1"/>
  <c r="U142" i="1"/>
  <c r="Z142" i="1" s="1"/>
  <c r="V142" i="1"/>
  <c r="W142" i="1"/>
  <c r="Y142" i="1"/>
  <c r="AA142" i="1"/>
  <c r="AB142" i="1"/>
  <c r="AC142" i="1"/>
  <c r="T143" i="1"/>
  <c r="X143" i="1" s="1"/>
  <c r="U143" i="1"/>
  <c r="Z143" i="1" s="1"/>
  <c r="V143" i="1"/>
  <c r="W143" i="1"/>
  <c r="Y143" i="1"/>
  <c r="AA143" i="1"/>
  <c r="AB143" i="1"/>
  <c r="AC143" i="1"/>
  <c r="T144" i="1"/>
  <c r="X144" i="1" s="1"/>
  <c r="U144" i="1"/>
  <c r="Z144" i="1" s="1"/>
  <c r="V144" i="1"/>
  <c r="W144" i="1"/>
  <c r="Y144" i="1"/>
  <c r="AA144" i="1"/>
  <c r="AB144" i="1"/>
  <c r="AC144" i="1"/>
  <c r="T145" i="1"/>
  <c r="X145" i="1" s="1"/>
  <c r="U145" i="1"/>
  <c r="Z145" i="1" s="1"/>
  <c r="V145" i="1"/>
  <c r="W145" i="1"/>
  <c r="Y145" i="1"/>
  <c r="AA145" i="1"/>
  <c r="AB145" i="1"/>
  <c r="AC145" i="1"/>
  <c r="T146" i="1"/>
  <c r="X146" i="1" s="1"/>
  <c r="U146" i="1"/>
  <c r="Z146" i="1" s="1"/>
  <c r="V146" i="1"/>
  <c r="W146" i="1"/>
  <c r="Y146" i="1"/>
  <c r="AA146" i="1"/>
  <c r="AB146" i="1"/>
  <c r="AC146" i="1"/>
  <c r="T147" i="1"/>
  <c r="X147" i="1" s="1"/>
  <c r="U147" i="1"/>
  <c r="Z147" i="1" s="1"/>
  <c r="V147" i="1"/>
  <c r="W147" i="1"/>
  <c r="Y147" i="1"/>
  <c r="AA147" i="1"/>
  <c r="AB147" i="1"/>
  <c r="AC147" i="1"/>
  <c r="T148" i="1"/>
  <c r="X148" i="1" s="1"/>
  <c r="U148" i="1"/>
  <c r="V148" i="1"/>
  <c r="W148" i="1"/>
  <c r="Y148" i="1"/>
  <c r="Z148" i="1"/>
  <c r="AA148" i="1"/>
  <c r="AB148" i="1"/>
  <c r="AC148" i="1"/>
  <c r="T149" i="1"/>
  <c r="U149" i="1"/>
  <c r="Z149" i="1" s="1"/>
  <c r="V149" i="1"/>
  <c r="W149" i="1"/>
  <c r="X149" i="1"/>
  <c r="Y149" i="1"/>
  <c r="AA149" i="1"/>
  <c r="AB149" i="1"/>
  <c r="AC149" i="1"/>
  <c r="T150" i="1"/>
  <c r="X150" i="1" s="1"/>
  <c r="U150" i="1"/>
  <c r="Z150" i="1" s="1"/>
  <c r="V150" i="1"/>
  <c r="W150" i="1"/>
  <c r="Y150" i="1"/>
  <c r="AA150" i="1"/>
  <c r="AB150" i="1"/>
  <c r="AC150" i="1"/>
  <c r="AD142" i="1" l="1"/>
  <c r="AD134" i="1"/>
  <c r="AD118" i="1"/>
  <c r="AD131" i="1"/>
  <c r="AD130" i="1"/>
  <c r="AD111" i="1"/>
  <c r="AD139" i="1"/>
  <c r="AD138" i="1"/>
  <c r="AD119" i="1"/>
  <c r="AD122" i="1"/>
  <c r="AD147" i="1"/>
  <c r="AD146" i="1"/>
  <c r="AD126" i="1"/>
  <c r="AD123" i="1"/>
  <c r="AD140" i="1"/>
  <c r="AD132" i="1"/>
  <c r="AD124" i="1"/>
  <c r="AD116" i="1"/>
  <c r="AD143" i="1"/>
  <c r="AD127" i="1"/>
  <c r="AD148" i="1"/>
  <c r="AD108" i="1"/>
  <c r="AD135" i="1"/>
  <c r="AD149" i="1"/>
  <c r="AD150" i="1"/>
  <c r="AD115" i="1"/>
  <c r="AD114" i="1"/>
  <c r="AD141" i="1"/>
  <c r="AD133" i="1"/>
  <c r="AD125" i="1"/>
  <c r="AD107" i="1"/>
  <c r="AD109" i="1"/>
  <c r="AD144" i="1"/>
  <c r="AD137" i="1"/>
  <c r="AD136" i="1"/>
  <c r="AD129" i="1"/>
  <c r="AD128" i="1"/>
  <c r="AD121" i="1"/>
  <c r="AD120" i="1"/>
  <c r="AD113" i="1"/>
  <c r="AD106" i="1"/>
  <c r="AD145" i="1"/>
  <c r="AD112" i="1"/>
  <c r="AD117" i="1"/>
  <c r="AD110" i="1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2" i="4"/>
  <c r="AC105" i="1" l="1"/>
  <c r="AB105" i="1"/>
  <c r="AA105" i="1"/>
  <c r="Y105" i="1"/>
  <c r="W105" i="1"/>
  <c r="AC104" i="1"/>
  <c r="AB104" i="1"/>
  <c r="AA104" i="1"/>
  <c r="Y104" i="1"/>
  <c r="W104" i="1"/>
  <c r="AC103" i="1"/>
  <c r="AB103" i="1"/>
  <c r="AA103" i="1"/>
  <c r="Y103" i="1"/>
  <c r="W103" i="1"/>
  <c r="AC102" i="1"/>
  <c r="AB102" i="1"/>
  <c r="AA102" i="1"/>
  <c r="Y102" i="1"/>
  <c r="W102" i="1"/>
  <c r="AC101" i="1"/>
  <c r="AB101" i="1"/>
  <c r="AA101" i="1"/>
  <c r="Y101" i="1"/>
  <c r="W101" i="1"/>
  <c r="AC100" i="1"/>
  <c r="AB100" i="1"/>
  <c r="AA100" i="1"/>
  <c r="Y100" i="1"/>
  <c r="W100" i="1"/>
  <c r="AC99" i="1"/>
  <c r="AB99" i="1"/>
  <c r="AA99" i="1"/>
  <c r="Y99" i="1"/>
  <c r="W99" i="1"/>
  <c r="AC98" i="1"/>
  <c r="AB98" i="1"/>
  <c r="AA98" i="1"/>
  <c r="Y98" i="1"/>
  <c r="W98" i="1"/>
  <c r="AC97" i="1"/>
  <c r="AB97" i="1"/>
  <c r="AA97" i="1"/>
  <c r="Y97" i="1"/>
  <c r="W97" i="1"/>
  <c r="AC96" i="1"/>
  <c r="AB96" i="1"/>
  <c r="AA96" i="1"/>
  <c r="Y96" i="1"/>
  <c r="W96" i="1"/>
  <c r="AC95" i="1"/>
  <c r="AB95" i="1"/>
  <c r="AA95" i="1"/>
  <c r="Y95" i="1"/>
  <c r="W95" i="1"/>
  <c r="AC94" i="1"/>
  <c r="AB94" i="1"/>
  <c r="AA94" i="1"/>
  <c r="Y94" i="1"/>
  <c r="W94" i="1"/>
  <c r="AC93" i="1"/>
  <c r="AB93" i="1"/>
  <c r="AA93" i="1"/>
  <c r="Y93" i="1"/>
  <c r="W93" i="1"/>
  <c r="AC92" i="1"/>
  <c r="AB92" i="1"/>
  <c r="AA92" i="1"/>
  <c r="Y92" i="1"/>
  <c r="W92" i="1"/>
  <c r="AC91" i="1"/>
  <c r="AB91" i="1"/>
  <c r="AA91" i="1"/>
  <c r="Y91" i="1"/>
  <c r="W91" i="1"/>
  <c r="AC90" i="1"/>
  <c r="AB90" i="1"/>
  <c r="AA90" i="1"/>
  <c r="Y90" i="1"/>
  <c r="W90" i="1"/>
  <c r="AC89" i="1"/>
  <c r="AB89" i="1"/>
  <c r="AA89" i="1"/>
  <c r="Y89" i="1"/>
  <c r="W89" i="1"/>
  <c r="AC88" i="1"/>
  <c r="AB88" i="1"/>
  <c r="AA88" i="1"/>
  <c r="Y88" i="1"/>
  <c r="W88" i="1"/>
  <c r="AC87" i="1"/>
  <c r="AB87" i="1"/>
  <c r="AA87" i="1"/>
  <c r="Y87" i="1"/>
  <c r="W87" i="1"/>
  <c r="AC86" i="1"/>
  <c r="AB86" i="1"/>
  <c r="AA86" i="1"/>
  <c r="Y86" i="1"/>
  <c r="W86" i="1"/>
  <c r="AC85" i="1"/>
  <c r="AB85" i="1"/>
  <c r="AA85" i="1"/>
  <c r="Y85" i="1"/>
  <c r="W85" i="1"/>
  <c r="AC84" i="1"/>
  <c r="AB84" i="1"/>
  <c r="AA84" i="1"/>
  <c r="Y84" i="1"/>
  <c r="W84" i="1"/>
  <c r="AC83" i="1"/>
  <c r="AB83" i="1"/>
  <c r="AA83" i="1"/>
  <c r="Y83" i="1"/>
  <c r="W83" i="1"/>
  <c r="AC82" i="1"/>
  <c r="AB82" i="1"/>
  <c r="AA82" i="1"/>
  <c r="Y82" i="1"/>
  <c r="W82" i="1"/>
  <c r="AC81" i="1"/>
  <c r="AB81" i="1"/>
  <c r="AA81" i="1"/>
  <c r="Y81" i="1"/>
  <c r="W81" i="1"/>
  <c r="AC80" i="1"/>
  <c r="AB80" i="1"/>
  <c r="AA80" i="1"/>
  <c r="Y80" i="1"/>
  <c r="W80" i="1"/>
  <c r="AC79" i="1"/>
  <c r="AB79" i="1"/>
  <c r="AA79" i="1"/>
  <c r="Y79" i="1"/>
  <c r="W79" i="1"/>
  <c r="AC78" i="1"/>
  <c r="AB78" i="1"/>
  <c r="AA78" i="1"/>
  <c r="Y78" i="1"/>
  <c r="W78" i="1"/>
  <c r="AC77" i="1"/>
  <c r="AB77" i="1"/>
  <c r="AA77" i="1"/>
  <c r="Y77" i="1"/>
  <c r="W77" i="1"/>
  <c r="AC76" i="1"/>
  <c r="AB76" i="1"/>
  <c r="AA76" i="1"/>
  <c r="Y76" i="1"/>
  <c r="W76" i="1"/>
  <c r="AC75" i="1"/>
  <c r="AB75" i="1"/>
  <c r="AA75" i="1"/>
  <c r="Y75" i="1"/>
  <c r="W75" i="1"/>
  <c r="AC74" i="1"/>
  <c r="AB74" i="1"/>
  <c r="AA74" i="1"/>
  <c r="Y74" i="1"/>
  <c r="W74" i="1"/>
  <c r="AC73" i="1"/>
  <c r="AB73" i="1"/>
  <c r="AA73" i="1"/>
  <c r="Y73" i="1"/>
  <c r="W73" i="1"/>
  <c r="AC72" i="1"/>
  <c r="AB72" i="1"/>
  <c r="AA72" i="1"/>
  <c r="Y72" i="1"/>
  <c r="W72" i="1"/>
  <c r="AC71" i="1"/>
  <c r="AB71" i="1"/>
  <c r="AA71" i="1"/>
  <c r="Y71" i="1"/>
  <c r="W71" i="1"/>
  <c r="AC70" i="1"/>
  <c r="AB70" i="1"/>
  <c r="AA70" i="1"/>
  <c r="Y70" i="1"/>
  <c r="W70" i="1"/>
  <c r="AC69" i="1"/>
  <c r="AB69" i="1"/>
  <c r="AA69" i="1"/>
  <c r="Y69" i="1"/>
  <c r="W69" i="1"/>
  <c r="AC68" i="1"/>
  <c r="AB68" i="1"/>
  <c r="AA68" i="1"/>
  <c r="Y68" i="1"/>
  <c r="W68" i="1"/>
  <c r="AC67" i="1"/>
  <c r="AB67" i="1"/>
  <c r="AA67" i="1"/>
  <c r="Y67" i="1"/>
  <c r="W67" i="1"/>
  <c r="AC66" i="1"/>
  <c r="AB66" i="1"/>
  <c r="AA66" i="1"/>
  <c r="Y66" i="1"/>
  <c r="W66" i="1"/>
  <c r="AC65" i="1"/>
  <c r="AB65" i="1"/>
  <c r="AA65" i="1"/>
  <c r="Y65" i="1"/>
  <c r="W65" i="1"/>
  <c r="AC64" i="1"/>
  <c r="AB64" i="1"/>
  <c r="AA64" i="1"/>
  <c r="Y64" i="1"/>
  <c r="W64" i="1"/>
  <c r="AC63" i="1"/>
  <c r="AB63" i="1"/>
  <c r="AA63" i="1"/>
  <c r="Y63" i="1"/>
  <c r="W63" i="1"/>
  <c r="AC62" i="1"/>
  <c r="AB62" i="1"/>
  <c r="AA62" i="1"/>
  <c r="Y62" i="1"/>
  <c r="W62" i="1"/>
  <c r="AC61" i="1"/>
  <c r="AB61" i="1"/>
  <c r="AA61" i="1"/>
  <c r="Y61" i="1"/>
  <c r="W61" i="1"/>
  <c r="AC60" i="1"/>
  <c r="AB60" i="1"/>
  <c r="AA60" i="1"/>
  <c r="Y60" i="1"/>
  <c r="W60" i="1"/>
  <c r="AC59" i="1"/>
  <c r="AB59" i="1"/>
  <c r="AA59" i="1"/>
  <c r="Y59" i="1"/>
  <c r="W59" i="1"/>
  <c r="AC58" i="1"/>
  <c r="AB58" i="1"/>
  <c r="AA58" i="1"/>
  <c r="Y58" i="1"/>
  <c r="W58" i="1"/>
  <c r="AC57" i="1"/>
  <c r="AB57" i="1"/>
  <c r="AA57" i="1"/>
  <c r="Y57" i="1"/>
  <c r="W57" i="1"/>
  <c r="AC56" i="1"/>
  <c r="AB56" i="1"/>
  <c r="AA56" i="1"/>
  <c r="Y56" i="1"/>
  <c r="W56" i="1"/>
  <c r="AC55" i="1"/>
  <c r="AB55" i="1"/>
  <c r="AA55" i="1"/>
  <c r="Y55" i="1"/>
  <c r="W55" i="1"/>
  <c r="AC54" i="1"/>
  <c r="AB54" i="1"/>
  <c r="AA54" i="1"/>
  <c r="Y54" i="1"/>
  <c r="W54" i="1"/>
  <c r="AC53" i="1"/>
  <c r="AB53" i="1"/>
  <c r="AA53" i="1"/>
  <c r="Y53" i="1"/>
  <c r="W53" i="1"/>
  <c r="AC52" i="1"/>
  <c r="AB52" i="1"/>
  <c r="AA52" i="1"/>
  <c r="Y52" i="1"/>
  <c r="W52" i="1"/>
  <c r="AC51" i="1"/>
  <c r="AB51" i="1"/>
  <c r="AA51" i="1"/>
  <c r="Y51" i="1"/>
  <c r="W51" i="1"/>
  <c r="AC50" i="1"/>
  <c r="AB50" i="1"/>
  <c r="AA50" i="1"/>
  <c r="Y50" i="1"/>
  <c r="W50" i="1"/>
  <c r="AC49" i="1"/>
  <c r="AB49" i="1"/>
  <c r="AA49" i="1"/>
  <c r="Y49" i="1"/>
  <c r="W49" i="1"/>
  <c r="AC48" i="1"/>
  <c r="AB48" i="1"/>
  <c r="AA48" i="1"/>
  <c r="Y48" i="1"/>
  <c r="W48" i="1"/>
  <c r="AC47" i="1"/>
  <c r="AB47" i="1"/>
  <c r="AA47" i="1"/>
  <c r="Y47" i="1"/>
  <c r="W47" i="1"/>
  <c r="AC46" i="1"/>
  <c r="AB46" i="1"/>
  <c r="AA46" i="1"/>
  <c r="Y46" i="1"/>
  <c r="W46" i="1"/>
  <c r="AC45" i="1"/>
  <c r="AB45" i="1"/>
  <c r="AA45" i="1"/>
  <c r="Y45" i="1"/>
  <c r="W45" i="1"/>
  <c r="AC44" i="1"/>
  <c r="AB44" i="1"/>
  <c r="AA44" i="1"/>
  <c r="Y44" i="1"/>
  <c r="W44" i="1"/>
  <c r="AC43" i="1"/>
  <c r="AB43" i="1"/>
  <c r="AA43" i="1"/>
  <c r="Y43" i="1"/>
  <c r="W43" i="1"/>
  <c r="AC42" i="1"/>
  <c r="AB42" i="1"/>
  <c r="AA42" i="1"/>
  <c r="Y42" i="1"/>
  <c r="W42" i="1"/>
  <c r="AC41" i="1"/>
  <c r="AB41" i="1"/>
  <c r="AA41" i="1"/>
  <c r="Y41" i="1"/>
  <c r="W41" i="1"/>
  <c r="AC40" i="1"/>
  <c r="AB40" i="1"/>
  <c r="AA40" i="1"/>
  <c r="Y40" i="1"/>
  <c r="W40" i="1"/>
  <c r="AC39" i="1"/>
  <c r="AB39" i="1"/>
  <c r="AA39" i="1"/>
  <c r="Y39" i="1"/>
  <c r="W39" i="1"/>
  <c r="AC38" i="1"/>
  <c r="AB38" i="1"/>
  <c r="AA38" i="1"/>
  <c r="Y38" i="1"/>
  <c r="W38" i="1"/>
  <c r="AC37" i="1"/>
  <c r="AB37" i="1"/>
  <c r="AA37" i="1"/>
  <c r="Y37" i="1"/>
  <c r="W37" i="1"/>
  <c r="AC36" i="1"/>
  <c r="AB36" i="1"/>
  <c r="AA36" i="1"/>
  <c r="Y36" i="1"/>
  <c r="W36" i="1"/>
  <c r="AC35" i="1"/>
  <c r="AB35" i="1"/>
  <c r="AA35" i="1"/>
  <c r="Y35" i="1"/>
  <c r="W35" i="1"/>
  <c r="AC34" i="1"/>
  <c r="AB34" i="1"/>
  <c r="AA34" i="1"/>
  <c r="Y34" i="1"/>
  <c r="W34" i="1"/>
  <c r="AC33" i="1"/>
  <c r="AB33" i="1"/>
  <c r="AA33" i="1"/>
  <c r="Y33" i="1"/>
  <c r="W33" i="1"/>
  <c r="AC32" i="1"/>
  <c r="AB32" i="1"/>
  <c r="AA32" i="1"/>
  <c r="Y32" i="1"/>
  <c r="W32" i="1"/>
  <c r="AC31" i="1"/>
  <c r="AB31" i="1"/>
  <c r="AA31" i="1"/>
  <c r="Y31" i="1"/>
  <c r="W31" i="1"/>
  <c r="AC30" i="1"/>
  <c r="AB30" i="1"/>
  <c r="AA30" i="1"/>
  <c r="Y30" i="1"/>
  <c r="W30" i="1"/>
  <c r="AC29" i="1"/>
  <c r="AB29" i="1"/>
  <c r="AA29" i="1"/>
  <c r="Y29" i="1"/>
  <c r="W29" i="1"/>
  <c r="AC28" i="1"/>
  <c r="AB28" i="1"/>
  <c r="AA28" i="1"/>
  <c r="Y28" i="1"/>
  <c r="W28" i="1"/>
  <c r="AC27" i="1"/>
  <c r="AB27" i="1"/>
  <c r="AA27" i="1"/>
  <c r="Y27" i="1"/>
  <c r="W27" i="1"/>
  <c r="AC26" i="1"/>
  <c r="AB26" i="1"/>
  <c r="AA26" i="1"/>
  <c r="Y26" i="1"/>
  <c r="W26" i="1"/>
  <c r="AC25" i="1"/>
  <c r="AB25" i="1"/>
  <c r="AA25" i="1"/>
  <c r="Y25" i="1"/>
  <c r="W25" i="1"/>
  <c r="AC24" i="1"/>
  <c r="AB24" i="1"/>
  <c r="AA24" i="1"/>
  <c r="Y24" i="1"/>
  <c r="W24" i="1"/>
  <c r="AC23" i="1"/>
  <c r="AB23" i="1"/>
  <c r="AA23" i="1"/>
  <c r="Y23" i="1"/>
  <c r="W23" i="1"/>
  <c r="AC22" i="1"/>
  <c r="AB22" i="1"/>
  <c r="AA22" i="1"/>
  <c r="Y22" i="1"/>
  <c r="W22" i="1"/>
  <c r="AC21" i="1"/>
  <c r="AB21" i="1"/>
  <c r="AA21" i="1"/>
  <c r="Y21" i="1"/>
  <c r="W21" i="1"/>
  <c r="AC20" i="1"/>
  <c r="AB20" i="1"/>
  <c r="AA20" i="1"/>
  <c r="Y20" i="1"/>
  <c r="W20" i="1"/>
  <c r="AC19" i="1"/>
  <c r="AB19" i="1"/>
  <c r="AA19" i="1"/>
  <c r="Y19" i="1"/>
  <c r="W19" i="1"/>
  <c r="AC18" i="1"/>
  <c r="AB18" i="1"/>
  <c r="AA18" i="1"/>
  <c r="Y18" i="1"/>
  <c r="W18" i="1"/>
  <c r="AC17" i="1"/>
  <c r="AB17" i="1"/>
  <c r="AA17" i="1"/>
  <c r="Y17" i="1"/>
  <c r="W17" i="1"/>
  <c r="AC16" i="1"/>
  <c r="AB16" i="1"/>
  <c r="AA16" i="1"/>
  <c r="Y16" i="1"/>
  <c r="W16" i="1"/>
  <c r="AC15" i="1"/>
  <c r="AB15" i="1"/>
  <c r="AA15" i="1"/>
  <c r="Y15" i="1"/>
  <c r="W15" i="1"/>
  <c r="AC14" i="1"/>
  <c r="AB14" i="1"/>
  <c r="AA14" i="1"/>
  <c r="Y14" i="1"/>
  <c r="W14" i="1"/>
  <c r="AC13" i="1"/>
  <c r="AB13" i="1"/>
  <c r="AA13" i="1"/>
  <c r="Y13" i="1"/>
  <c r="W13" i="1"/>
  <c r="AC12" i="1"/>
  <c r="AB12" i="1"/>
  <c r="AA12" i="1"/>
  <c r="Y12" i="1"/>
  <c r="W12" i="1"/>
  <c r="AC11" i="1"/>
  <c r="AB11" i="1"/>
  <c r="AA11" i="1"/>
  <c r="Y11" i="1"/>
  <c r="W11" i="1"/>
  <c r="AC10" i="1"/>
  <c r="AB10" i="1"/>
  <c r="AA10" i="1"/>
  <c r="Y10" i="1"/>
  <c r="W10" i="1"/>
  <c r="AC9" i="1"/>
  <c r="AB9" i="1"/>
  <c r="AA9" i="1"/>
  <c r="Y9" i="1"/>
  <c r="W9" i="1"/>
  <c r="AC8" i="1"/>
  <c r="AB8" i="1"/>
  <c r="AA8" i="1"/>
  <c r="Y8" i="1"/>
  <c r="W8" i="1"/>
  <c r="AC7" i="1"/>
  <c r="AB7" i="1"/>
  <c r="AA7" i="1"/>
  <c r="Y7" i="1"/>
  <c r="W7" i="1"/>
  <c r="AC6" i="1"/>
  <c r="AB6" i="1"/>
  <c r="AA6" i="1"/>
  <c r="Y6" i="1"/>
  <c r="W6" i="1"/>
  <c r="AC5" i="1"/>
  <c r="AB5" i="1"/>
  <c r="AA5" i="1"/>
  <c r="Y5" i="1"/>
  <c r="W5" i="1"/>
  <c r="AC4" i="1"/>
  <c r="AB4" i="1"/>
  <c r="AA4" i="1"/>
  <c r="Y4" i="1"/>
  <c r="W4" i="1"/>
  <c r="AC3" i="1"/>
  <c r="AB3" i="1"/>
  <c r="AA3" i="1"/>
  <c r="Y3" i="1"/>
  <c r="W3" i="1"/>
  <c r="AC2" i="1"/>
  <c r="AB2" i="1"/>
  <c r="AA2" i="1"/>
  <c r="Y2" i="1"/>
  <c r="W2" i="1"/>
  <c r="V105" i="1"/>
  <c r="U105" i="1"/>
  <c r="Z105" i="1" s="1"/>
  <c r="T105" i="1"/>
  <c r="X105" i="1" s="1"/>
  <c r="V104" i="1"/>
  <c r="U104" i="1"/>
  <c r="Z104" i="1" s="1"/>
  <c r="T104" i="1"/>
  <c r="X104" i="1" s="1"/>
  <c r="V103" i="1"/>
  <c r="U103" i="1"/>
  <c r="Z103" i="1" s="1"/>
  <c r="T103" i="1"/>
  <c r="X103" i="1" s="1"/>
  <c r="V102" i="1"/>
  <c r="U102" i="1"/>
  <c r="Z102" i="1" s="1"/>
  <c r="T102" i="1"/>
  <c r="X102" i="1" s="1"/>
  <c r="V101" i="1"/>
  <c r="U101" i="1"/>
  <c r="Z101" i="1" s="1"/>
  <c r="T101" i="1"/>
  <c r="X101" i="1" s="1"/>
  <c r="V100" i="1"/>
  <c r="U100" i="1"/>
  <c r="Z100" i="1" s="1"/>
  <c r="T100" i="1"/>
  <c r="X100" i="1" s="1"/>
  <c r="V99" i="1"/>
  <c r="U99" i="1"/>
  <c r="Z99" i="1" s="1"/>
  <c r="T99" i="1"/>
  <c r="X99" i="1" s="1"/>
  <c r="V98" i="1"/>
  <c r="U98" i="1"/>
  <c r="Z98" i="1" s="1"/>
  <c r="T98" i="1"/>
  <c r="X98" i="1" s="1"/>
  <c r="V97" i="1"/>
  <c r="U97" i="1"/>
  <c r="Z97" i="1" s="1"/>
  <c r="T97" i="1"/>
  <c r="X97" i="1" s="1"/>
  <c r="V96" i="1"/>
  <c r="U96" i="1"/>
  <c r="Z96" i="1" s="1"/>
  <c r="T96" i="1"/>
  <c r="X96" i="1" s="1"/>
  <c r="V95" i="1"/>
  <c r="U95" i="1"/>
  <c r="Z95" i="1" s="1"/>
  <c r="T95" i="1"/>
  <c r="X95" i="1" s="1"/>
  <c r="V94" i="1"/>
  <c r="U94" i="1"/>
  <c r="Z94" i="1" s="1"/>
  <c r="T94" i="1"/>
  <c r="X94" i="1" s="1"/>
  <c r="V93" i="1"/>
  <c r="U93" i="1"/>
  <c r="Z93" i="1" s="1"/>
  <c r="T93" i="1"/>
  <c r="X93" i="1" s="1"/>
  <c r="V92" i="1"/>
  <c r="U92" i="1"/>
  <c r="Z92" i="1" s="1"/>
  <c r="T92" i="1"/>
  <c r="X92" i="1" s="1"/>
  <c r="V91" i="1"/>
  <c r="U91" i="1"/>
  <c r="Z91" i="1" s="1"/>
  <c r="T91" i="1"/>
  <c r="X91" i="1" s="1"/>
  <c r="V90" i="1"/>
  <c r="U90" i="1"/>
  <c r="Z90" i="1" s="1"/>
  <c r="T90" i="1"/>
  <c r="X90" i="1" s="1"/>
  <c r="V89" i="1"/>
  <c r="U89" i="1"/>
  <c r="Z89" i="1" s="1"/>
  <c r="T89" i="1"/>
  <c r="X89" i="1" s="1"/>
  <c r="V88" i="1"/>
  <c r="U88" i="1"/>
  <c r="Z88" i="1" s="1"/>
  <c r="T88" i="1"/>
  <c r="X88" i="1" s="1"/>
  <c r="V87" i="1"/>
  <c r="U87" i="1"/>
  <c r="Z87" i="1" s="1"/>
  <c r="T87" i="1"/>
  <c r="X87" i="1" s="1"/>
  <c r="V86" i="1"/>
  <c r="U86" i="1"/>
  <c r="Z86" i="1" s="1"/>
  <c r="T86" i="1"/>
  <c r="X86" i="1" s="1"/>
  <c r="V85" i="1"/>
  <c r="U85" i="1"/>
  <c r="Z85" i="1" s="1"/>
  <c r="T85" i="1"/>
  <c r="X85" i="1" s="1"/>
  <c r="V84" i="1"/>
  <c r="U84" i="1"/>
  <c r="Z84" i="1" s="1"/>
  <c r="T84" i="1"/>
  <c r="X84" i="1" s="1"/>
  <c r="V83" i="1"/>
  <c r="U83" i="1"/>
  <c r="Z83" i="1" s="1"/>
  <c r="T83" i="1"/>
  <c r="X83" i="1" s="1"/>
  <c r="V82" i="1"/>
  <c r="U82" i="1"/>
  <c r="Z82" i="1" s="1"/>
  <c r="T82" i="1"/>
  <c r="X82" i="1" s="1"/>
  <c r="V81" i="1"/>
  <c r="U81" i="1"/>
  <c r="Z81" i="1" s="1"/>
  <c r="T81" i="1"/>
  <c r="X81" i="1" s="1"/>
  <c r="V80" i="1"/>
  <c r="U80" i="1"/>
  <c r="Z80" i="1" s="1"/>
  <c r="T80" i="1"/>
  <c r="X80" i="1" s="1"/>
  <c r="V79" i="1"/>
  <c r="U79" i="1"/>
  <c r="Z79" i="1" s="1"/>
  <c r="T79" i="1"/>
  <c r="X79" i="1" s="1"/>
  <c r="V78" i="1"/>
  <c r="U78" i="1"/>
  <c r="Z78" i="1" s="1"/>
  <c r="T78" i="1"/>
  <c r="X78" i="1" s="1"/>
  <c r="V77" i="1"/>
  <c r="U77" i="1"/>
  <c r="Z77" i="1" s="1"/>
  <c r="T77" i="1"/>
  <c r="X77" i="1" s="1"/>
  <c r="V76" i="1"/>
  <c r="U76" i="1"/>
  <c r="Z76" i="1" s="1"/>
  <c r="T76" i="1"/>
  <c r="X76" i="1" s="1"/>
  <c r="V75" i="1"/>
  <c r="U75" i="1"/>
  <c r="Z75" i="1" s="1"/>
  <c r="T75" i="1"/>
  <c r="X75" i="1" s="1"/>
  <c r="V74" i="1"/>
  <c r="U74" i="1"/>
  <c r="Z74" i="1" s="1"/>
  <c r="T74" i="1"/>
  <c r="X74" i="1" s="1"/>
  <c r="V73" i="1"/>
  <c r="U73" i="1"/>
  <c r="Z73" i="1" s="1"/>
  <c r="T73" i="1"/>
  <c r="X73" i="1" s="1"/>
  <c r="V72" i="1"/>
  <c r="U72" i="1"/>
  <c r="Z72" i="1" s="1"/>
  <c r="T72" i="1"/>
  <c r="X72" i="1" s="1"/>
  <c r="V71" i="1"/>
  <c r="U71" i="1"/>
  <c r="Z71" i="1" s="1"/>
  <c r="T71" i="1"/>
  <c r="X71" i="1" s="1"/>
  <c r="V70" i="1"/>
  <c r="U70" i="1"/>
  <c r="Z70" i="1" s="1"/>
  <c r="T70" i="1"/>
  <c r="X70" i="1" s="1"/>
  <c r="V69" i="1"/>
  <c r="U69" i="1"/>
  <c r="Z69" i="1" s="1"/>
  <c r="T69" i="1"/>
  <c r="X69" i="1" s="1"/>
  <c r="V68" i="1"/>
  <c r="U68" i="1"/>
  <c r="Z68" i="1" s="1"/>
  <c r="T68" i="1"/>
  <c r="X68" i="1" s="1"/>
  <c r="V67" i="1"/>
  <c r="U67" i="1"/>
  <c r="Z67" i="1" s="1"/>
  <c r="T67" i="1"/>
  <c r="X67" i="1" s="1"/>
  <c r="V66" i="1"/>
  <c r="U66" i="1"/>
  <c r="Z66" i="1" s="1"/>
  <c r="T66" i="1"/>
  <c r="X66" i="1" s="1"/>
  <c r="V65" i="1"/>
  <c r="U65" i="1"/>
  <c r="Z65" i="1" s="1"/>
  <c r="T65" i="1"/>
  <c r="X65" i="1" s="1"/>
  <c r="V64" i="1"/>
  <c r="U64" i="1"/>
  <c r="Z64" i="1" s="1"/>
  <c r="T64" i="1"/>
  <c r="X64" i="1" s="1"/>
  <c r="V63" i="1"/>
  <c r="U63" i="1"/>
  <c r="Z63" i="1" s="1"/>
  <c r="T63" i="1"/>
  <c r="X63" i="1" s="1"/>
  <c r="V62" i="1"/>
  <c r="U62" i="1"/>
  <c r="Z62" i="1" s="1"/>
  <c r="T62" i="1"/>
  <c r="X62" i="1" s="1"/>
  <c r="V61" i="1"/>
  <c r="U61" i="1"/>
  <c r="Z61" i="1" s="1"/>
  <c r="T61" i="1"/>
  <c r="X61" i="1" s="1"/>
  <c r="V60" i="1"/>
  <c r="U60" i="1"/>
  <c r="Z60" i="1" s="1"/>
  <c r="T60" i="1"/>
  <c r="X60" i="1" s="1"/>
  <c r="V59" i="1"/>
  <c r="U59" i="1"/>
  <c r="Z59" i="1" s="1"/>
  <c r="T59" i="1"/>
  <c r="X59" i="1" s="1"/>
  <c r="V58" i="1"/>
  <c r="U58" i="1"/>
  <c r="Z58" i="1" s="1"/>
  <c r="T58" i="1"/>
  <c r="X58" i="1" s="1"/>
  <c r="V57" i="1"/>
  <c r="U57" i="1"/>
  <c r="Z57" i="1" s="1"/>
  <c r="T57" i="1"/>
  <c r="X57" i="1" s="1"/>
  <c r="V56" i="1"/>
  <c r="U56" i="1"/>
  <c r="Z56" i="1" s="1"/>
  <c r="T56" i="1"/>
  <c r="X56" i="1" s="1"/>
  <c r="V55" i="1"/>
  <c r="U55" i="1"/>
  <c r="Z55" i="1" s="1"/>
  <c r="T55" i="1"/>
  <c r="X55" i="1" s="1"/>
  <c r="V54" i="1"/>
  <c r="U54" i="1"/>
  <c r="Z54" i="1" s="1"/>
  <c r="T54" i="1"/>
  <c r="X54" i="1" s="1"/>
  <c r="V53" i="1"/>
  <c r="U53" i="1"/>
  <c r="Z53" i="1" s="1"/>
  <c r="T53" i="1"/>
  <c r="X53" i="1" s="1"/>
  <c r="V52" i="1"/>
  <c r="U52" i="1"/>
  <c r="Z52" i="1" s="1"/>
  <c r="T52" i="1"/>
  <c r="X52" i="1" s="1"/>
  <c r="V51" i="1"/>
  <c r="U51" i="1"/>
  <c r="Z51" i="1" s="1"/>
  <c r="T51" i="1"/>
  <c r="X51" i="1" s="1"/>
  <c r="V50" i="1"/>
  <c r="U50" i="1"/>
  <c r="Z50" i="1" s="1"/>
  <c r="T50" i="1"/>
  <c r="X50" i="1" s="1"/>
  <c r="V49" i="1"/>
  <c r="U49" i="1"/>
  <c r="Z49" i="1" s="1"/>
  <c r="T49" i="1"/>
  <c r="X49" i="1" s="1"/>
  <c r="V48" i="1"/>
  <c r="U48" i="1"/>
  <c r="Z48" i="1" s="1"/>
  <c r="T48" i="1"/>
  <c r="X48" i="1" s="1"/>
  <c r="V47" i="1"/>
  <c r="U47" i="1"/>
  <c r="Z47" i="1" s="1"/>
  <c r="T47" i="1"/>
  <c r="X47" i="1" s="1"/>
  <c r="V46" i="1"/>
  <c r="U46" i="1"/>
  <c r="Z46" i="1" s="1"/>
  <c r="T46" i="1"/>
  <c r="X46" i="1" s="1"/>
  <c r="V45" i="1"/>
  <c r="U45" i="1"/>
  <c r="Z45" i="1" s="1"/>
  <c r="T45" i="1"/>
  <c r="X45" i="1" s="1"/>
  <c r="V44" i="1"/>
  <c r="U44" i="1"/>
  <c r="Z44" i="1" s="1"/>
  <c r="T44" i="1"/>
  <c r="X44" i="1" s="1"/>
  <c r="V43" i="1"/>
  <c r="U43" i="1"/>
  <c r="Z43" i="1" s="1"/>
  <c r="T43" i="1"/>
  <c r="X43" i="1" s="1"/>
  <c r="V42" i="1"/>
  <c r="U42" i="1"/>
  <c r="Z42" i="1" s="1"/>
  <c r="T42" i="1"/>
  <c r="X42" i="1" s="1"/>
  <c r="V41" i="1"/>
  <c r="U41" i="1"/>
  <c r="Z41" i="1" s="1"/>
  <c r="T41" i="1"/>
  <c r="X41" i="1" s="1"/>
  <c r="V40" i="1"/>
  <c r="U40" i="1"/>
  <c r="Z40" i="1" s="1"/>
  <c r="T40" i="1"/>
  <c r="X40" i="1" s="1"/>
  <c r="V39" i="1"/>
  <c r="U39" i="1"/>
  <c r="Z39" i="1" s="1"/>
  <c r="T39" i="1"/>
  <c r="X39" i="1" s="1"/>
  <c r="V38" i="1"/>
  <c r="U38" i="1"/>
  <c r="Z38" i="1" s="1"/>
  <c r="T38" i="1"/>
  <c r="X38" i="1" s="1"/>
  <c r="V37" i="1"/>
  <c r="U37" i="1"/>
  <c r="Z37" i="1" s="1"/>
  <c r="T37" i="1"/>
  <c r="X37" i="1" s="1"/>
  <c r="V36" i="1"/>
  <c r="U36" i="1"/>
  <c r="Z36" i="1" s="1"/>
  <c r="T36" i="1"/>
  <c r="X36" i="1" s="1"/>
  <c r="V35" i="1"/>
  <c r="U35" i="1"/>
  <c r="Z35" i="1" s="1"/>
  <c r="T35" i="1"/>
  <c r="X35" i="1" s="1"/>
  <c r="V34" i="1"/>
  <c r="U34" i="1"/>
  <c r="Z34" i="1" s="1"/>
  <c r="T34" i="1"/>
  <c r="X34" i="1" s="1"/>
  <c r="V33" i="1"/>
  <c r="U33" i="1"/>
  <c r="Z33" i="1" s="1"/>
  <c r="T33" i="1"/>
  <c r="X33" i="1" s="1"/>
  <c r="V32" i="1"/>
  <c r="U32" i="1"/>
  <c r="Z32" i="1" s="1"/>
  <c r="T32" i="1"/>
  <c r="X32" i="1" s="1"/>
  <c r="V31" i="1"/>
  <c r="U31" i="1"/>
  <c r="Z31" i="1" s="1"/>
  <c r="T31" i="1"/>
  <c r="X31" i="1" s="1"/>
  <c r="V30" i="1"/>
  <c r="U30" i="1"/>
  <c r="Z30" i="1" s="1"/>
  <c r="T30" i="1"/>
  <c r="X30" i="1" s="1"/>
  <c r="V29" i="1"/>
  <c r="U29" i="1"/>
  <c r="Z29" i="1" s="1"/>
  <c r="T29" i="1"/>
  <c r="X29" i="1" s="1"/>
  <c r="V28" i="1"/>
  <c r="U28" i="1"/>
  <c r="Z28" i="1" s="1"/>
  <c r="T28" i="1"/>
  <c r="X28" i="1" s="1"/>
  <c r="V27" i="1"/>
  <c r="U27" i="1"/>
  <c r="Z27" i="1" s="1"/>
  <c r="T27" i="1"/>
  <c r="X27" i="1" s="1"/>
  <c r="V26" i="1"/>
  <c r="U26" i="1"/>
  <c r="Z26" i="1" s="1"/>
  <c r="T26" i="1"/>
  <c r="X26" i="1" s="1"/>
  <c r="V25" i="1"/>
  <c r="U25" i="1"/>
  <c r="Z25" i="1" s="1"/>
  <c r="T25" i="1"/>
  <c r="X25" i="1" s="1"/>
  <c r="V24" i="1"/>
  <c r="U24" i="1"/>
  <c r="Z24" i="1" s="1"/>
  <c r="T24" i="1"/>
  <c r="X24" i="1" s="1"/>
  <c r="V23" i="1"/>
  <c r="U23" i="1"/>
  <c r="Z23" i="1" s="1"/>
  <c r="T23" i="1"/>
  <c r="X23" i="1" s="1"/>
  <c r="V22" i="1"/>
  <c r="U22" i="1"/>
  <c r="Z22" i="1" s="1"/>
  <c r="T22" i="1"/>
  <c r="X22" i="1" s="1"/>
  <c r="V21" i="1"/>
  <c r="U21" i="1"/>
  <c r="Z21" i="1" s="1"/>
  <c r="T21" i="1"/>
  <c r="X21" i="1" s="1"/>
  <c r="V20" i="1"/>
  <c r="U20" i="1"/>
  <c r="Z20" i="1" s="1"/>
  <c r="T20" i="1"/>
  <c r="X20" i="1" s="1"/>
  <c r="V19" i="1"/>
  <c r="U19" i="1"/>
  <c r="Z19" i="1" s="1"/>
  <c r="T19" i="1"/>
  <c r="X19" i="1" s="1"/>
  <c r="V18" i="1"/>
  <c r="U18" i="1"/>
  <c r="Z18" i="1" s="1"/>
  <c r="T18" i="1"/>
  <c r="X18" i="1" s="1"/>
  <c r="V17" i="1"/>
  <c r="U17" i="1"/>
  <c r="Z17" i="1" s="1"/>
  <c r="T17" i="1"/>
  <c r="X17" i="1" s="1"/>
  <c r="V16" i="1"/>
  <c r="U16" i="1"/>
  <c r="Z16" i="1" s="1"/>
  <c r="T16" i="1"/>
  <c r="X16" i="1" s="1"/>
  <c r="V15" i="1"/>
  <c r="U15" i="1"/>
  <c r="Z15" i="1" s="1"/>
  <c r="T15" i="1"/>
  <c r="X15" i="1" s="1"/>
  <c r="V14" i="1"/>
  <c r="U14" i="1"/>
  <c r="Z14" i="1" s="1"/>
  <c r="T14" i="1"/>
  <c r="X14" i="1" s="1"/>
  <c r="V13" i="1"/>
  <c r="U13" i="1"/>
  <c r="Z13" i="1" s="1"/>
  <c r="T13" i="1"/>
  <c r="X13" i="1" s="1"/>
  <c r="V12" i="1"/>
  <c r="U12" i="1"/>
  <c r="Z12" i="1" s="1"/>
  <c r="T12" i="1"/>
  <c r="X12" i="1" s="1"/>
  <c r="V11" i="1"/>
  <c r="U11" i="1"/>
  <c r="Z11" i="1" s="1"/>
  <c r="T11" i="1"/>
  <c r="X11" i="1" s="1"/>
  <c r="V10" i="1"/>
  <c r="U10" i="1"/>
  <c r="Z10" i="1" s="1"/>
  <c r="T10" i="1"/>
  <c r="X10" i="1" s="1"/>
  <c r="V9" i="1"/>
  <c r="U9" i="1"/>
  <c r="Z9" i="1" s="1"/>
  <c r="T9" i="1"/>
  <c r="X9" i="1" s="1"/>
  <c r="V8" i="1"/>
  <c r="U8" i="1"/>
  <c r="Z8" i="1" s="1"/>
  <c r="T8" i="1"/>
  <c r="X8" i="1" s="1"/>
  <c r="V7" i="1"/>
  <c r="U7" i="1"/>
  <c r="Z7" i="1" s="1"/>
  <c r="T7" i="1"/>
  <c r="X7" i="1" s="1"/>
  <c r="V6" i="1"/>
  <c r="U6" i="1"/>
  <c r="Z6" i="1" s="1"/>
  <c r="T6" i="1"/>
  <c r="X6" i="1" s="1"/>
  <c r="V5" i="1"/>
  <c r="U5" i="1"/>
  <c r="Z5" i="1" s="1"/>
  <c r="T5" i="1"/>
  <c r="X5" i="1" s="1"/>
  <c r="V4" i="1"/>
  <c r="U4" i="1"/>
  <c r="Z4" i="1" s="1"/>
  <c r="T4" i="1"/>
  <c r="X4" i="1" s="1"/>
  <c r="V3" i="1"/>
  <c r="U3" i="1"/>
  <c r="Z3" i="1" s="1"/>
  <c r="T3" i="1"/>
  <c r="X3" i="1" s="1"/>
  <c r="V2" i="1"/>
  <c r="U2" i="1"/>
  <c r="Z2" i="1" s="1"/>
  <c r="T2" i="1"/>
  <c r="X2" i="1" s="1"/>
  <c r="AD18" i="1" l="1"/>
  <c r="AD50" i="1"/>
  <c r="AD58" i="1"/>
  <c r="AD66" i="1"/>
  <c r="AD82" i="1"/>
  <c r="AD90" i="1"/>
  <c r="AD98" i="1"/>
  <c r="AD13" i="1"/>
  <c r="AD25" i="1"/>
  <c r="AD33" i="1"/>
  <c r="AD95" i="1"/>
  <c r="AD103" i="1"/>
  <c r="AD57" i="1"/>
  <c r="AD65" i="1"/>
  <c r="AD69" i="1"/>
  <c r="AD101" i="1"/>
  <c r="AD86" i="1"/>
  <c r="AD73" i="1"/>
  <c r="AD99" i="1"/>
  <c r="AD93" i="1"/>
  <c r="AD45" i="1"/>
  <c r="AD62" i="1"/>
  <c r="AD47" i="1"/>
  <c r="AD21" i="1"/>
  <c r="AD29" i="1"/>
  <c r="AD53" i="1"/>
  <c r="AD61" i="1"/>
  <c r="AD77" i="1"/>
  <c r="AD85" i="1"/>
  <c r="AD105" i="1"/>
  <c r="AD37" i="1"/>
  <c r="AD70" i="1"/>
  <c r="AD78" i="1"/>
  <c r="AD7" i="1"/>
  <c r="AD12" i="1"/>
  <c r="AD15" i="1"/>
  <c r="AD16" i="1"/>
  <c r="AD20" i="1"/>
  <c r="AD44" i="1"/>
  <c r="AD48" i="1"/>
  <c r="AD56" i="1"/>
  <c r="AD64" i="1"/>
  <c r="AD80" i="1"/>
  <c r="AD88" i="1"/>
  <c r="AD96" i="1"/>
  <c r="AD39" i="1"/>
  <c r="AD55" i="1"/>
  <c r="AD43" i="1"/>
  <c r="AD92" i="1"/>
  <c r="AD104" i="1"/>
  <c r="AD83" i="1"/>
  <c r="AD26" i="1"/>
  <c r="AD34" i="1"/>
  <c r="AD42" i="1"/>
  <c r="AD74" i="1"/>
  <c r="AD100" i="1"/>
  <c r="AD36" i="1"/>
  <c r="AD72" i="1"/>
  <c r="AD51" i="1"/>
  <c r="AD84" i="1"/>
  <c r="AD91" i="1"/>
  <c r="AD63" i="1"/>
  <c r="AD71" i="1"/>
  <c r="AD35" i="1"/>
  <c r="AD40" i="1"/>
  <c r="AD14" i="1"/>
  <c r="AD38" i="1"/>
  <c r="AD102" i="1"/>
  <c r="AD32" i="1"/>
  <c r="AD5" i="1"/>
  <c r="AD46" i="1"/>
  <c r="AD75" i="1"/>
  <c r="AD94" i="1"/>
  <c r="AD2" i="1"/>
  <c r="B2" i="1" s="1"/>
  <c r="AD10" i="1"/>
  <c r="AD19" i="1"/>
  <c r="AD8" i="1"/>
  <c r="AD17" i="1"/>
  <c r="AD24" i="1"/>
  <c r="AD6" i="1"/>
  <c r="AD11" i="1"/>
  <c r="AD3" i="1"/>
  <c r="AD49" i="1"/>
  <c r="AD68" i="1"/>
  <c r="AD89" i="1"/>
  <c r="AD4" i="1"/>
  <c r="AD31" i="1"/>
  <c r="AD41" i="1"/>
  <c r="AD60" i="1"/>
  <c r="AD97" i="1"/>
  <c r="AD9" i="1"/>
  <c r="AD23" i="1"/>
  <c r="AD27" i="1"/>
  <c r="AD52" i="1"/>
  <c r="AD54" i="1"/>
  <c r="AD79" i="1"/>
  <c r="AD81" i="1"/>
  <c r="AD28" i="1"/>
  <c r="AD30" i="1"/>
  <c r="AD67" i="1"/>
  <c r="AD87" i="1"/>
  <c r="AD22" i="1"/>
  <c r="AD59" i="1"/>
  <c r="AD76" i="1"/>
  <c r="A2" i="1" l="1"/>
  <c r="B3" i="1" s="1"/>
  <c r="A3" i="1" l="1"/>
  <c r="B4" i="1" s="1"/>
  <c r="A4" i="1" l="1"/>
  <c r="B5" i="1" s="1"/>
  <c r="A5" i="1" l="1"/>
  <c r="B6" i="1" s="1"/>
  <c r="A6" i="1" l="1"/>
  <c r="B7" i="1" s="1"/>
  <c r="A7" i="1" l="1"/>
  <c r="B8" i="1" s="1"/>
  <c r="A8" i="1" l="1"/>
  <c r="B9" i="1" s="1"/>
  <c r="A9" i="1" l="1"/>
  <c r="B10" i="1" s="1"/>
  <c r="A10" i="1" l="1"/>
  <c r="B11" i="1" s="1"/>
  <c r="A11" i="1" s="1"/>
  <c r="B12" i="1" s="1"/>
  <c r="A12" i="1" s="1"/>
  <c r="B13" i="1" s="1"/>
  <c r="A13" i="1" s="1"/>
  <c r="B14" i="1" s="1"/>
  <c r="A14" i="1" s="1"/>
  <c r="B15" i="1" s="1"/>
  <c r="A15" i="1" s="1"/>
  <c r="B16" i="1" s="1"/>
  <c r="A16" i="1" s="1"/>
  <c r="B17" i="1" s="1"/>
  <c r="A17" i="1" s="1"/>
  <c r="B18" i="1" s="1"/>
  <c r="A18" i="1" s="1"/>
  <c r="B19" i="1" s="1"/>
  <c r="A19" i="1" s="1"/>
  <c r="B20" i="1" s="1"/>
  <c r="A20" i="1" s="1"/>
  <c r="B21" i="1" s="1"/>
  <c r="A21" i="1" s="1"/>
  <c r="B22" i="1" s="1"/>
  <c r="A22" i="1" s="1"/>
  <c r="B23" i="1" s="1"/>
  <c r="A23" i="1" s="1"/>
  <c r="B24" i="1" s="1"/>
  <c r="A24" i="1" s="1"/>
  <c r="B25" i="1" s="1"/>
  <c r="A25" i="1" s="1"/>
  <c r="B26" i="1" s="1"/>
  <c r="A26" i="1" s="1"/>
  <c r="B27" i="1" s="1"/>
  <c r="A27" i="1" s="1"/>
  <c r="B28" i="1" s="1"/>
  <c r="A28" i="1" s="1"/>
  <c r="B29" i="1" s="1"/>
  <c r="A29" i="1" s="1"/>
  <c r="B30" i="1" s="1"/>
  <c r="A30" i="1" s="1"/>
  <c r="B31" i="1" s="1"/>
  <c r="A31" i="1" s="1"/>
  <c r="B32" i="1" s="1"/>
  <c r="A32" i="1" s="1"/>
  <c r="B33" i="1" s="1"/>
  <c r="A33" i="1" s="1"/>
  <c r="B34" i="1" s="1"/>
  <c r="A34" i="1" s="1"/>
  <c r="B35" i="1" s="1"/>
  <c r="A35" i="1" s="1"/>
  <c r="B36" i="1" s="1"/>
  <c r="A36" i="1" s="1"/>
  <c r="B37" i="1" s="1"/>
  <c r="A37" i="1" s="1"/>
  <c r="B38" i="1" s="1"/>
  <c r="A38" i="1" s="1"/>
  <c r="B39" i="1" s="1"/>
  <c r="A39" i="1" s="1"/>
  <c r="B40" i="1" s="1"/>
  <c r="A40" i="1" s="1"/>
  <c r="B41" i="1" s="1"/>
  <c r="A41" i="1" s="1"/>
  <c r="B42" i="1" s="1"/>
  <c r="A42" i="1" s="1"/>
  <c r="B43" i="1" s="1"/>
  <c r="A43" i="1" s="1"/>
  <c r="B44" i="1" s="1"/>
  <c r="A44" i="1" s="1"/>
  <c r="B45" i="1" s="1"/>
  <c r="A45" i="1" s="1"/>
  <c r="B46" i="1" s="1"/>
  <c r="A46" i="1" s="1"/>
  <c r="B47" i="1" s="1"/>
  <c r="A47" i="1" s="1"/>
  <c r="B48" i="1" s="1"/>
  <c r="A48" i="1" s="1"/>
  <c r="B49" i="1" s="1"/>
  <c r="A49" i="1" s="1"/>
  <c r="B50" i="1" s="1"/>
  <c r="A50" i="1" s="1"/>
  <c r="B51" i="1" s="1"/>
  <c r="A51" i="1" s="1"/>
  <c r="B52" i="1" s="1"/>
  <c r="A52" i="1" s="1"/>
  <c r="B53" i="1" s="1"/>
  <c r="A53" i="1" s="1"/>
  <c r="B54" i="1" s="1"/>
  <c r="A54" i="1" s="1"/>
  <c r="B55" i="1" s="1"/>
  <c r="A55" i="1" s="1"/>
  <c r="B56" i="1" s="1"/>
  <c r="A56" i="1" s="1"/>
  <c r="B57" i="1" s="1"/>
  <c r="A57" i="1" s="1"/>
  <c r="B58" i="1" s="1"/>
  <c r="A58" i="1" s="1"/>
  <c r="B59" i="1" s="1"/>
  <c r="A59" i="1" s="1"/>
  <c r="B60" i="1" s="1"/>
  <c r="A60" i="1" s="1"/>
  <c r="B61" i="1" s="1"/>
  <c r="A61" i="1" s="1"/>
  <c r="B62" i="1" s="1"/>
  <c r="A62" i="1" s="1"/>
  <c r="B63" i="1" s="1"/>
  <c r="A63" i="1" s="1"/>
  <c r="B64" i="1" s="1"/>
  <c r="A64" i="1" s="1"/>
  <c r="B65" i="1" s="1"/>
  <c r="H10" i="3"/>
  <c r="G11" i="3"/>
  <c r="G10" i="3"/>
  <c r="K11" i="3"/>
  <c r="C11" i="3"/>
  <c r="K10" i="3"/>
  <c r="E11" i="3"/>
  <c r="C12" i="3"/>
  <c r="F10" i="3"/>
  <c r="D11" i="3"/>
  <c r="E10" i="3"/>
  <c r="I10" i="3"/>
  <c r="H11" i="3"/>
  <c r="I11" i="3"/>
  <c r="F12" i="3"/>
  <c r="J11" i="3"/>
  <c r="D10" i="3"/>
  <c r="C10" i="3"/>
  <c r="J10" i="3"/>
  <c r="F11" i="3"/>
  <c r="J13" i="3"/>
  <c r="J15" i="3"/>
  <c r="C14" i="3"/>
  <c r="G14" i="3"/>
  <c r="G13" i="3"/>
  <c r="E14" i="3"/>
  <c r="D14" i="3"/>
  <c r="K13" i="3"/>
  <c r="C16" i="3"/>
  <c r="K21" i="3" l="1"/>
  <c r="J20" i="3"/>
  <c r="F20" i="3"/>
  <c r="C20" i="3"/>
  <c r="E16" i="3"/>
  <c r="I15" i="3"/>
  <c r="H15" i="3"/>
  <c r="E25" i="3"/>
  <c r="D19" i="3"/>
  <c r="F15" i="3"/>
  <c r="J12" i="3"/>
  <c r="D18" i="3"/>
  <c r="H17" i="3"/>
  <c r="F17" i="3"/>
  <c r="G16" i="3"/>
  <c r="I14" i="3"/>
  <c r="F14" i="3"/>
  <c r="K15" i="3"/>
  <c r="G19" i="3"/>
  <c r="I17" i="3"/>
  <c r="H18" i="3"/>
  <c r="H20" i="3"/>
  <c r="C15" i="3"/>
  <c r="D15" i="3"/>
  <c r="E17" i="3"/>
  <c r="J18" i="3"/>
  <c r="K16" i="3"/>
  <c r="C17" i="3"/>
  <c r="E13" i="3"/>
  <c r="E15" i="3"/>
  <c r="I13" i="3"/>
  <c r="G12" i="3"/>
  <c r="K12" i="3"/>
  <c r="D17" i="3"/>
  <c r="K19" i="3"/>
  <c r="C21" i="3"/>
  <c r="D16" i="3"/>
  <c r="G17" i="3"/>
  <c r="K18" i="3"/>
  <c r="G15" i="3"/>
  <c r="H14" i="3"/>
  <c r="H13" i="3"/>
  <c r="E12" i="3"/>
  <c r="J23" i="3"/>
  <c r="K22" i="3"/>
  <c r="F16" i="3"/>
  <c r="K17" i="3"/>
  <c r="F13" i="3"/>
  <c r="J14" i="3"/>
  <c r="D13" i="3"/>
  <c r="C13" i="3"/>
  <c r="J21" i="3"/>
  <c r="J19" i="3"/>
  <c r="G18" i="3"/>
  <c r="H22" i="3"/>
  <c r="H21" i="3"/>
  <c r="E24" i="3"/>
  <c r="F22" i="3"/>
  <c r="C22" i="3"/>
  <c r="F23" i="3"/>
  <c r="E20" i="3"/>
  <c r="H25" i="3"/>
  <c r="K24" i="3"/>
  <c r="E18" i="3"/>
  <c r="J22" i="3"/>
  <c r="H16" i="3"/>
  <c r="I23" i="3"/>
  <c r="C23" i="3"/>
  <c r="D25" i="3"/>
  <c r="I18" i="3"/>
  <c r="J16" i="3"/>
  <c r="C26" i="3"/>
  <c r="K25" i="3"/>
  <c r="E21" i="3"/>
  <c r="F21" i="3"/>
  <c r="K14" i="3"/>
  <c r="B17" i="3"/>
  <c r="K20" i="3"/>
  <c r="F25" i="3"/>
  <c r="G20" i="3"/>
  <c r="D21" i="3"/>
  <c r="I21" i="3"/>
  <c r="I20" i="3"/>
  <c r="E23" i="3"/>
  <c r="E22" i="3"/>
  <c r="F19" i="3"/>
  <c r="B15" i="3"/>
  <c r="C25" i="3"/>
  <c r="J24" i="3"/>
  <c r="D20" i="3"/>
  <c r="K23" i="3"/>
  <c r="D24" i="3"/>
  <c r="F18" i="3"/>
  <c r="G22" i="3"/>
  <c r="C18" i="3"/>
  <c r="C19" i="3"/>
  <c r="J17" i="3"/>
  <c r="I16" i="3"/>
  <c r="H12" i="3"/>
  <c r="B14" i="3"/>
  <c r="I26" i="3"/>
  <c r="D23" i="3"/>
  <c r="H19" i="3"/>
  <c r="I25" i="3"/>
  <c r="G23" i="3"/>
  <c r="I19" i="3"/>
  <c r="I12" i="3"/>
  <c r="D12" i="3"/>
  <c r="B16" i="3"/>
  <c r="D26" i="3"/>
  <c r="J26" i="3"/>
  <c r="E26" i="3"/>
  <c r="I24" i="3"/>
  <c r="G21" i="3"/>
  <c r="D22" i="3"/>
  <c r="H24" i="3"/>
  <c r="G24" i="3"/>
  <c r="F24" i="3"/>
  <c r="G25" i="3"/>
  <c r="C24" i="3"/>
  <c r="I22" i="3"/>
  <c r="H23" i="3"/>
  <c r="J25" i="3"/>
  <c r="E19" i="3"/>
  <c r="A65" i="1"/>
  <c r="B66" i="1" s="1"/>
  <c r="A66" i="1" s="1"/>
  <c r="B67" i="1" s="1"/>
  <c r="A67" i="1" s="1"/>
  <c r="B68" i="1" s="1"/>
  <c r="A68" i="1" s="1"/>
  <c r="B69" i="1" s="1"/>
  <c r="A69" i="1" s="1"/>
  <c r="B70" i="1" s="1"/>
  <c r="A70" i="1" s="1"/>
  <c r="B71" i="1" s="1"/>
  <c r="A71" i="1" s="1"/>
  <c r="B72" i="1" s="1"/>
  <c r="A72" i="1" s="1"/>
  <c r="B73" i="1" s="1"/>
  <c r="A73" i="1" s="1"/>
  <c r="B74" i="1" s="1"/>
  <c r="A74" i="1" s="1"/>
  <c r="B75" i="1" s="1"/>
  <c r="A75" i="1" s="1"/>
  <c r="B76" i="1" s="1"/>
  <c r="A76" i="1" s="1"/>
  <c r="B77" i="1" s="1"/>
  <c r="A77" i="1" s="1"/>
  <c r="B78" i="1" s="1"/>
  <c r="A78" i="1" s="1"/>
  <c r="B79" i="1" s="1"/>
  <c r="A79" i="1" s="1"/>
  <c r="B80" i="1" s="1"/>
  <c r="A80" i="1" s="1"/>
  <c r="B81" i="1" s="1"/>
  <c r="A81" i="1" s="1"/>
  <c r="B82" i="1" s="1"/>
  <c r="A82" i="1" s="1"/>
  <c r="B83" i="1" s="1"/>
  <c r="A83" i="1" s="1"/>
  <c r="B84" i="1" s="1"/>
  <c r="A84" i="1" s="1"/>
  <c r="B85" i="1" s="1"/>
  <c r="A85" i="1" s="1"/>
  <c r="B86" i="1" s="1"/>
  <c r="A86" i="1" s="1"/>
  <c r="B87" i="1" s="1"/>
  <c r="A87" i="1" s="1"/>
  <c r="B88" i="1" s="1"/>
  <c r="A88" i="1" s="1"/>
  <c r="B89" i="1" s="1"/>
  <c r="A89" i="1" s="1"/>
  <c r="B90" i="1" s="1"/>
  <c r="A90" i="1" s="1"/>
  <c r="B91" i="1" s="1"/>
  <c r="A91" i="1" s="1"/>
  <c r="B92" i="1" s="1"/>
  <c r="A92" i="1" s="1"/>
  <c r="B93" i="1" s="1"/>
  <c r="A93" i="1" s="1"/>
  <c r="B94" i="1" s="1"/>
  <c r="A94" i="1" s="1"/>
  <c r="B95" i="1" s="1"/>
  <c r="A95" i="1" s="1"/>
  <c r="B96" i="1" s="1"/>
  <c r="A96" i="1" s="1"/>
  <c r="B97" i="1" s="1"/>
  <c r="A97" i="1" s="1"/>
  <c r="B98" i="1" s="1"/>
  <c r="A98" i="1" s="1"/>
  <c r="B99" i="1" s="1"/>
  <c r="A99" i="1" s="1"/>
  <c r="B100" i="1" s="1"/>
  <c r="A100" i="1" s="1"/>
  <c r="B101" i="1" s="1"/>
  <c r="A101" i="1" s="1"/>
  <c r="B102" i="1" s="1"/>
  <c r="A102" i="1" s="1"/>
  <c r="B103" i="1" s="1"/>
  <c r="A103" i="1" s="1"/>
  <c r="B104" i="1" s="1"/>
  <c r="A104" i="1" s="1"/>
  <c r="B105" i="1" s="1"/>
  <c r="A105" i="1" s="1"/>
  <c r="B106" i="1" s="1"/>
  <c r="A106" i="1" s="1"/>
  <c r="B107" i="1" s="1"/>
  <c r="G26" i="3"/>
  <c r="F28" i="3"/>
  <c r="I28" i="3"/>
  <c r="H26" i="3"/>
  <c r="F26" i="3"/>
  <c r="K26" i="3"/>
  <c r="H28" i="3" l="1"/>
  <c r="F27" i="3"/>
  <c r="I27" i="3"/>
  <c r="E27" i="3"/>
  <c r="G29" i="3"/>
  <c r="I29" i="3"/>
  <c r="C28" i="3"/>
  <c r="F31" i="3"/>
  <c r="J27" i="3"/>
  <c r="E29" i="3"/>
  <c r="K34" i="3"/>
  <c r="H32" i="3"/>
  <c r="J30" i="3"/>
  <c r="E31" i="3"/>
  <c r="F32" i="3"/>
  <c r="G31" i="3"/>
  <c r="D33" i="3"/>
  <c r="G33" i="3"/>
  <c r="D29" i="3"/>
  <c r="G30" i="3"/>
  <c r="J34" i="3"/>
  <c r="D28" i="3"/>
  <c r="I32" i="3"/>
  <c r="E33" i="3"/>
  <c r="C27" i="3"/>
  <c r="H29" i="3"/>
  <c r="D30" i="3"/>
  <c r="E30" i="3"/>
  <c r="I33" i="3"/>
  <c r="J33" i="3"/>
  <c r="D32" i="3"/>
  <c r="G32" i="3"/>
  <c r="H33" i="3"/>
  <c r="E34" i="3"/>
  <c r="D27" i="3"/>
  <c r="K32" i="3"/>
  <c r="K28" i="3"/>
  <c r="G27" i="3"/>
  <c r="C30" i="3"/>
  <c r="D34" i="3"/>
  <c r="G34" i="3"/>
  <c r="J29" i="3"/>
  <c r="J32" i="3"/>
  <c r="E32" i="3"/>
  <c r="I34" i="3"/>
  <c r="F34" i="3"/>
  <c r="I31" i="3"/>
  <c r="E28" i="3"/>
  <c r="C29" i="3"/>
  <c r="H30" i="3"/>
  <c r="C33" i="3"/>
  <c r="H31" i="3"/>
  <c r="F33" i="3"/>
  <c r="I30" i="3"/>
  <c r="J28" i="3"/>
  <c r="K31" i="3"/>
  <c r="C34" i="3"/>
  <c r="C31" i="3"/>
  <c r="H27" i="3"/>
  <c r="C32" i="3"/>
  <c r="K29" i="3"/>
  <c r="F29" i="3"/>
  <c r="D31" i="3"/>
  <c r="K33" i="3"/>
  <c r="K30" i="3"/>
  <c r="G28" i="3"/>
  <c r="H34" i="3"/>
  <c r="F30" i="3"/>
  <c r="K27" i="3"/>
  <c r="J31" i="3"/>
  <c r="H35" i="3"/>
  <c r="I35" i="3"/>
  <c r="F35" i="3"/>
  <c r="D35" i="3"/>
  <c r="C35" i="3"/>
  <c r="J35" i="3"/>
  <c r="E35" i="3"/>
  <c r="G35" i="3"/>
  <c r="K35" i="3"/>
  <c r="A107" i="1"/>
  <c r="B108" i="1" s="1"/>
  <c r="A108" i="1" l="1"/>
  <c r="B109" i="1" s="1"/>
  <c r="A109" i="1" l="1"/>
  <c r="B110" i="1" s="1"/>
  <c r="A110" i="1" l="1"/>
  <c r="B111" i="1" s="1"/>
  <c r="A111" i="1" l="1"/>
  <c r="B112" i="1" s="1"/>
  <c r="A112" i="1" l="1"/>
  <c r="B113" i="1" s="1"/>
  <c r="A113" i="1" l="1"/>
  <c r="B114" i="1" s="1"/>
  <c r="A114" i="1" l="1"/>
  <c r="B115" i="1" s="1"/>
  <c r="E38" i="3"/>
  <c r="H40" i="3"/>
  <c r="F39" i="3"/>
  <c r="J40" i="3"/>
  <c r="I41" i="3"/>
  <c r="F38" i="3"/>
  <c r="D38" i="3"/>
  <c r="K38" i="3"/>
  <c r="D37" i="3"/>
  <c r="G38" i="3"/>
  <c r="J42" i="3"/>
  <c r="E41" i="3"/>
  <c r="H38" i="3"/>
  <c r="G36" i="3"/>
  <c r="I38" i="3"/>
  <c r="K39" i="3"/>
  <c r="I37" i="3"/>
  <c r="D39" i="3"/>
  <c r="J41" i="3"/>
  <c r="C40" i="3"/>
  <c r="H41" i="3"/>
  <c r="D42" i="3"/>
  <c r="K42" i="3"/>
  <c r="G37" i="3"/>
  <c r="J38" i="3"/>
  <c r="F41" i="3"/>
  <c r="G39" i="3"/>
  <c r="H42" i="3"/>
  <c r="H37" i="3"/>
  <c r="C36" i="3"/>
  <c r="F37" i="3"/>
  <c r="K37" i="3"/>
  <c r="I36" i="3"/>
  <c r="C37" i="3"/>
  <c r="D36" i="3"/>
  <c r="G42" i="3"/>
  <c r="I39" i="3"/>
  <c r="H36" i="3"/>
  <c r="D40" i="3"/>
  <c r="E42" i="3"/>
  <c r="C38" i="3"/>
  <c r="E36" i="3"/>
  <c r="C42" i="3"/>
  <c r="F42" i="3"/>
  <c r="G41" i="3"/>
  <c r="H39" i="3"/>
  <c r="J36" i="3"/>
  <c r="J39" i="3"/>
  <c r="K40" i="3"/>
  <c r="G40" i="3"/>
  <c r="E40" i="3"/>
  <c r="K36" i="3"/>
  <c r="F36" i="3"/>
  <c r="C41" i="3"/>
  <c r="J37" i="3"/>
  <c r="F40" i="3"/>
  <c r="E37" i="3"/>
  <c r="C39" i="3"/>
  <c r="A115" i="1" l="1"/>
  <c r="B116" i="1" s="1"/>
  <c r="H43" i="3" s="1"/>
  <c r="K41" i="3"/>
  <c r="E39" i="3"/>
  <c r="D41" i="3"/>
  <c r="I42" i="3"/>
  <c r="I40" i="3"/>
  <c r="G43" i="3" l="1"/>
  <c r="C43" i="3"/>
  <c r="F43" i="3"/>
  <c r="J43" i="3"/>
  <c r="D43" i="3"/>
  <c r="I43" i="3"/>
  <c r="K43" i="3"/>
  <c r="D44" i="3"/>
  <c r="E43" i="3"/>
  <c r="A116" i="1"/>
  <c r="B117" i="1" s="1"/>
  <c r="C44" i="3" l="1"/>
  <c r="I44" i="3"/>
  <c r="H44" i="3"/>
  <c r="E44" i="3"/>
  <c r="K44" i="3"/>
  <c r="F44" i="3"/>
  <c r="J44" i="3"/>
  <c r="G44" i="3"/>
  <c r="A117" i="1"/>
  <c r="B118" i="1" s="1"/>
  <c r="G45" i="3" s="1"/>
  <c r="D45" i="3" l="1"/>
  <c r="C45" i="3"/>
  <c r="J45" i="3"/>
  <c r="I45" i="3"/>
  <c r="K45" i="3"/>
  <c r="H45" i="3"/>
  <c r="E45" i="3"/>
  <c r="F45" i="3"/>
  <c r="A118" i="1"/>
  <c r="B119" i="1" s="1"/>
  <c r="A119" i="1" l="1"/>
  <c r="B120" i="1" s="1"/>
  <c r="A120" i="1" l="1"/>
  <c r="B121" i="1" s="1"/>
  <c r="A121" i="1" l="1"/>
  <c r="B122" i="1" s="1"/>
  <c r="A122" i="1" l="1"/>
  <c r="B123" i="1" s="1"/>
  <c r="A123" i="1" l="1"/>
  <c r="B124" i="1" s="1"/>
  <c r="A124" i="1" l="1"/>
  <c r="B125" i="1" s="1"/>
  <c r="A125" i="1" l="1"/>
  <c r="B126" i="1" s="1"/>
  <c r="A126" i="1" s="1"/>
  <c r="B127" i="1" s="1"/>
  <c r="A127" i="1" s="1"/>
  <c r="B128" i="1" s="1"/>
  <c r="A128" i="1" s="1"/>
  <c r="B129" i="1" s="1"/>
  <c r="A129" i="1" s="1"/>
  <c r="B130" i="1" s="1"/>
  <c r="A130" i="1" s="1"/>
  <c r="B131" i="1" s="1"/>
  <c r="A131" i="1" s="1"/>
  <c r="B132" i="1" s="1"/>
  <c r="A132" i="1" s="1"/>
  <c r="B133" i="1" s="1"/>
  <c r="A133" i="1" s="1"/>
  <c r="B134" i="1" s="1"/>
  <c r="A134" i="1" s="1"/>
  <c r="B135" i="1" s="1"/>
  <c r="A135" i="1" s="1"/>
  <c r="B136" i="1" s="1"/>
  <c r="A136" i="1" s="1"/>
  <c r="B137" i="1" s="1"/>
  <c r="A137" i="1" s="1"/>
  <c r="B138" i="1" s="1"/>
  <c r="A138" i="1" s="1"/>
  <c r="B139" i="1" s="1"/>
  <c r="A139" i="1" s="1"/>
  <c r="B140" i="1" s="1"/>
  <c r="A140" i="1" s="1"/>
  <c r="B141" i="1" s="1"/>
  <c r="A141" i="1" s="1"/>
  <c r="B142" i="1" s="1"/>
  <c r="A142" i="1" s="1"/>
  <c r="B143" i="1" s="1"/>
  <c r="A143" i="1" s="1"/>
  <c r="B144" i="1" s="1"/>
  <c r="A144" i="1" s="1"/>
  <c r="B145" i="1" s="1"/>
  <c r="A145" i="1" s="1"/>
  <c r="B146" i="1" s="1"/>
  <c r="A146" i="1" s="1"/>
  <c r="B147" i="1" s="1"/>
  <c r="A147" i="1" s="1"/>
  <c r="B148" i="1" s="1"/>
  <c r="A148" i="1" s="1"/>
  <c r="B149" i="1" s="1"/>
  <c r="A149" i="1" s="1"/>
  <c r="B150" i="1" s="1"/>
  <c r="K127" i="3" l="1"/>
  <c r="B10" i="3"/>
  <c r="B11" i="3"/>
  <c r="B13" i="3"/>
  <c r="B12" i="3"/>
  <c r="J49" i="3"/>
  <c r="H46" i="3"/>
  <c r="D49" i="3"/>
  <c r="H49" i="3"/>
  <c r="F48" i="3"/>
  <c r="H48" i="3"/>
  <c r="F49" i="3"/>
  <c r="G51" i="3"/>
  <c r="K50" i="3"/>
  <c r="J46" i="3"/>
  <c r="I48" i="3"/>
  <c r="D48" i="3"/>
  <c r="E48" i="3"/>
  <c r="K51" i="3"/>
  <c r="E46" i="3"/>
  <c r="F47" i="3"/>
  <c r="D46" i="3"/>
  <c r="I49" i="3"/>
  <c r="G49" i="3"/>
  <c r="G47" i="3"/>
  <c r="C50" i="3"/>
  <c r="G48" i="3"/>
  <c r="C47" i="3"/>
  <c r="C48" i="3"/>
  <c r="E47" i="3"/>
  <c r="K46" i="3"/>
  <c r="I47" i="3"/>
  <c r="C46" i="3"/>
  <c r="D51" i="3"/>
  <c r="K48" i="3"/>
  <c r="G46" i="3"/>
  <c r="K47" i="3"/>
  <c r="F50" i="3"/>
  <c r="C51" i="3"/>
  <c r="J50" i="3"/>
  <c r="D47" i="3"/>
  <c r="K49" i="3"/>
  <c r="H47" i="3"/>
  <c r="E50" i="3"/>
  <c r="I50" i="3"/>
  <c r="F51" i="3"/>
  <c r="D50" i="3"/>
  <c r="G50" i="3"/>
  <c r="I51" i="3"/>
  <c r="J48" i="3"/>
  <c r="I46" i="3"/>
  <c r="F46" i="3"/>
  <c r="J51" i="3"/>
  <c r="H51" i="3"/>
  <c r="C49" i="3"/>
  <c r="E49" i="3"/>
  <c r="E51" i="3"/>
  <c r="J47" i="3"/>
  <c r="H50" i="3"/>
  <c r="I129" i="3"/>
  <c r="J128" i="3"/>
  <c r="G136" i="3"/>
  <c r="H139" i="3"/>
  <c r="I143" i="3"/>
  <c r="C153" i="3"/>
  <c r="J137" i="3"/>
  <c r="K142" i="3"/>
  <c r="C154" i="3"/>
  <c r="D149" i="3"/>
  <c r="D150" i="3"/>
  <c r="H137" i="3"/>
  <c r="K143" i="3"/>
  <c r="J157" i="3"/>
  <c r="C145" i="3"/>
  <c r="D139" i="3"/>
  <c r="J149" i="3"/>
  <c r="J139" i="3"/>
  <c r="C158" i="3"/>
  <c r="C152" i="3"/>
  <c r="J140" i="3"/>
  <c r="D156" i="3"/>
  <c r="E145" i="3"/>
  <c r="I136" i="3"/>
  <c r="D133" i="3"/>
  <c r="H155" i="3"/>
  <c r="I150" i="3"/>
  <c r="J134" i="3"/>
  <c r="C159" i="3"/>
  <c r="J152" i="3"/>
  <c r="F144" i="3"/>
  <c r="J146" i="3"/>
  <c r="H152" i="3"/>
  <c r="H130" i="3"/>
  <c r="H146" i="3"/>
  <c r="H141" i="3"/>
  <c r="C144" i="3"/>
  <c r="K137" i="3"/>
  <c r="J147" i="3"/>
  <c r="E126" i="3"/>
  <c r="F155" i="3"/>
  <c r="C140" i="3"/>
  <c r="I139" i="3"/>
  <c r="K156" i="3"/>
  <c r="K139" i="3"/>
  <c r="G125" i="3"/>
  <c r="G150" i="3"/>
  <c r="I146" i="3"/>
  <c r="E151" i="3"/>
  <c r="D157" i="3"/>
  <c r="I134" i="3"/>
  <c r="C126" i="3"/>
  <c r="E152" i="3"/>
  <c r="H131" i="3"/>
  <c r="C128" i="3"/>
  <c r="E135" i="3"/>
  <c r="D134" i="3"/>
  <c r="K132" i="3"/>
  <c r="J129" i="3"/>
  <c r="B18" i="3"/>
  <c r="B36" i="3"/>
  <c r="B29" i="3"/>
  <c r="B58" i="3"/>
  <c r="B46" i="3"/>
  <c r="B54" i="3"/>
  <c r="B66" i="3"/>
  <c r="B37" i="3"/>
  <c r="B56" i="3"/>
  <c r="B65" i="3"/>
  <c r="B60" i="3"/>
  <c r="B47" i="3"/>
  <c r="B45" i="3"/>
  <c r="B41" i="3"/>
  <c r="B43" i="3"/>
  <c r="B44" i="3"/>
  <c r="B32" i="3"/>
  <c r="B39" i="3"/>
  <c r="B62" i="3"/>
  <c r="B33" i="3"/>
  <c r="B50" i="3"/>
  <c r="B35" i="3"/>
  <c r="B24" i="3"/>
  <c r="B59" i="3"/>
  <c r="B23" i="3"/>
  <c r="B40" i="3"/>
  <c r="B57" i="3"/>
  <c r="B55" i="3"/>
  <c r="B68" i="3"/>
  <c r="B19" i="3"/>
  <c r="B31" i="3"/>
  <c r="B25" i="3"/>
  <c r="B67" i="3"/>
  <c r="B42" i="3"/>
  <c r="B71" i="3"/>
  <c r="B48" i="3"/>
  <c r="B34" i="3"/>
  <c r="B69" i="3"/>
  <c r="B20" i="3"/>
  <c r="B61" i="3"/>
  <c r="B26" i="3"/>
  <c r="B21" i="3"/>
  <c r="B30" i="3"/>
  <c r="B22" i="3"/>
  <c r="B70" i="3"/>
  <c r="B51" i="3"/>
  <c r="B52" i="3"/>
  <c r="B27" i="3"/>
  <c r="B53" i="3"/>
  <c r="B38" i="3"/>
  <c r="B49" i="3"/>
  <c r="B63" i="3"/>
  <c r="B64" i="3"/>
  <c r="B28" i="3"/>
  <c r="B75" i="3"/>
  <c r="B96" i="3"/>
  <c r="B72" i="3"/>
  <c r="B110" i="3"/>
  <c r="B73" i="3"/>
  <c r="B88" i="3"/>
  <c r="B112" i="3"/>
  <c r="B78" i="3"/>
  <c r="B89" i="3"/>
  <c r="B102" i="3"/>
  <c r="B74" i="3"/>
  <c r="B103" i="3"/>
  <c r="B86" i="3"/>
  <c r="B92" i="3"/>
  <c r="B85" i="3"/>
  <c r="B101" i="3"/>
  <c r="B76" i="3"/>
  <c r="B94" i="3"/>
  <c r="B93" i="3"/>
  <c r="B81" i="3"/>
  <c r="B111" i="3"/>
  <c r="B109" i="3"/>
  <c r="B107" i="3"/>
  <c r="B91" i="3"/>
  <c r="B80" i="3"/>
  <c r="B83" i="3"/>
  <c r="B79" i="3"/>
  <c r="B82" i="3"/>
  <c r="B87" i="3"/>
  <c r="B95" i="3"/>
  <c r="B84" i="3"/>
  <c r="B90" i="3"/>
  <c r="B104" i="3"/>
  <c r="B113" i="3"/>
  <c r="B99" i="3"/>
  <c r="B108" i="3"/>
  <c r="B98" i="3"/>
  <c r="B97" i="3"/>
  <c r="B114" i="3"/>
  <c r="B100" i="3"/>
  <c r="B77" i="3"/>
  <c r="B105" i="3"/>
  <c r="B106" i="3"/>
  <c r="B115" i="3"/>
  <c r="B117" i="3"/>
  <c r="B116" i="3"/>
  <c r="B120" i="3"/>
  <c r="B119" i="3"/>
  <c r="G86" i="3"/>
  <c r="B121" i="3"/>
  <c r="F110" i="3"/>
  <c r="G113" i="3"/>
  <c r="H114" i="3"/>
  <c r="G74" i="3"/>
  <c r="C110" i="3"/>
  <c r="F66" i="3"/>
  <c r="H120" i="3"/>
  <c r="I82" i="3"/>
  <c r="K109" i="3"/>
  <c r="G98" i="3"/>
  <c r="I115" i="3"/>
  <c r="K67" i="3"/>
  <c r="G123" i="3"/>
  <c r="I71" i="3"/>
  <c r="G103" i="3"/>
  <c r="F120" i="3"/>
  <c r="E105" i="3"/>
  <c r="D110" i="3"/>
  <c r="G53" i="3"/>
  <c r="C95" i="3"/>
  <c r="I72" i="3"/>
  <c r="I92" i="3"/>
  <c r="J76" i="3"/>
  <c r="J57" i="3"/>
  <c r="K88" i="3"/>
  <c r="J120" i="3"/>
  <c r="E61" i="3"/>
  <c r="D61" i="3"/>
  <c r="K53" i="3"/>
  <c r="C99" i="3"/>
  <c r="I65" i="3"/>
  <c r="J53" i="3"/>
  <c r="D114" i="3"/>
  <c r="F58" i="3"/>
  <c r="C59" i="3"/>
  <c r="F116" i="3"/>
  <c r="K70" i="3"/>
  <c r="J86" i="3"/>
  <c r="K95" i="3"/>
  <c r="K55" i="3"/>
  <c r="G122" i="3"/>
  <c r="E63" i="3"/>
  <c r="E72" i="3"/>
  <c r="G62" i="3"/>
  <c r="C92" i="3"/>
  <c r="C58" i="3"/>
  <c r="K112" i="3"/>
  <c r="K83" i="3"/>
  <c r="H52" i="3"/>
  <c r="J101" i="3"/>
  <c r="F97" i="3"/>
  <c r="D54" i="3"/>
  <c r="D123" i="3"/>
  <c r="J74" i="3"/>
  <c r="E65" i="3"/>
  <c r="D69" i="3"/>
  <c r="H82" i="3"/>
  <c r="C93" i="3"/>
  <c r="C61" i="3"/>
  <c r="K87" i="3"/>
  <c r="K93" i="3"/>
  <c r="J95" i="3"/>
  <c r="I119" i="3"/>
  <c r="G84" i="3"/>
  <c r="E74" i="3"/>
  <c r="E64" i="3"/>
  <c r="D101" i="3"/>
  <c r="I91" i="3"/>
  <c r="K103" i="3"/>
  <c r="J103" i="3"/>
  <c r="H109" i="3"/>
  <c r="D119" i="3"/>
  <c r="E119" i="3"/>
  <c r="G56" i="3"/>
  <c r="C119" i="3"/>
  <c r="E93" i="3"/>
  <c r="D65" i="3"/>
  <c r="H116" i="3"/>
  <c r="F107" i="3"/>
  <c r="K108" i="3"/>
  <c r="G89" i="3"/>
  <c r="H73" i="3"/>
  <c r="H107" i="3"/>
  <c r="K100" i="3"/>
  <c r="K61" i="3"/>
  <c r="D85" i="3"/>
  <c r="D86" i="3"/>
  <c r="D74" i="3"/>
  <c r="K116" i="3"/>
  <c r="J62" i="3"/>
  <c r="K115" i="3"/>
  <c r="C66" i="3"/>
  <c r="I70" i="3"/>
  <c r="K84" i="3"/>
  <c r="I75" i="3"/>
  <c r="K122" i="3"/>
  <c r="K90" i="3"/>
  <c r="H100" i="3"/>
  <c r="E102" i="3"/>
  <c r="K110" i="3"/>
  <c r="I89" i="3"/>
  <c r="H61" i="3"/>
  <c r="F123" i="3"/>
  <c r="H93" i="3"/>
  <c r="E99" i="3"/>
  <c r="E76" i="3"/>
  <c r="D82" i="3"/>
  <c r="C107" i="3"/>
  <c r="C116" i="3"/>
  <c r="C68" i="3"/>
  <c r="D87" i="3"/>
  <c r="F89" i="3"/>
  <c r="D58" i="3"/>
  <c r="I103" i="3"/>
  <c r="K79" i="3"/>
  <c r="C113" i="3"/>
  <c r="D99" i="3"/>
  <c r="H121" i="3"/>
  <c r="G78" i="3"/>
  <c r="D106" i="3"/>
  <c r="H64" i="3"/>
  <c r="J84" i="3"/>
  <c r="F122" i="3"/>
  <c r="J80" i="3"/>
  <c r="F63" i="3"/>
  <c r="J117" i="3"/>
  <c r="F99" i="3"/>
  <c r="D104" i="3"/>
  <c r="G108" i="3"/>
  <c r="C84" i="3"/>
  <c r="K120" i="3"/>
  <c r="K118" i="3"/>
  <c r="F59" i="3"/>
  <c r="D78" i="3"/>
  <c r="H90" i="3"/>
  <c r="J108" i="3"/>
  <c r="F57" i="3"/>
  <c r="C71" i="3"/>
  <c r="F115" i="3"/>
  <c r="I59" i="3"/>
  <c r="G101" i="3"/>
  <c r="E91" i="3"/>
  <c r="J107" i="3"/>
  <c r="I68" i="3"/>
  <c r="H80" i="3"/>
  <c r="F65" i="3"/>
  <c r="H86" i="3"/>
  <c r="H89" i="3"/>
  <c r="F70" i="3"/>
  <c r="C69" i="3"/>
  <c r="I69" i="3"/>
  <c r="J91" i="3"/>
  <c r="E97" i="3"/>
  <c r="F85" i="3"/>
  <c r="J67" i="3"/>
  <c r="D55" i="3"/>
  <c r="C82" i="3"/>
  <c r="G93" i="3"/>
  <c r="J52" i="3"/>
  <c r="H99" i="3"/>
  <c r="H65" i="3"/>
  <c r="I123" i="3"/>
  <c r="J63" i="3"/>
  <c r="D73" i="3"/>
  <c r="C101" i="3"/>
  <c r="E108" i="3"/>
  <c r="K80" i="3"/>
  <c r="K56" i="3"/>
  <c r="I60" i="3"/>
  <c r="D111" i="3"/>
  <c r="H88" i="3"/>
  <c r="F91" i="3"/>
  <c r="K113" i="3"/>
  <c r="F96" i="3"/>
  <c r="E87" i="3"/>
  <c r="E104" i="3"/>
  <c r="D84" i="3"/>
  <c r="J75" i="3"/>
  <c r="K91" i="3"/>
  <c r="I80" i="3"/>
  <c r="C56" i="3"/>
  <c r="J106" i="3"/>
  <c r="H77" i="3"/>
  <c r="J102" i="3"/>
  <c r="F119" i="3"/>
  <c r="C114" i="3"/>
  <c r="K69" i="3"/>
  <c r="J110" i="3"/>
  <c r="G64" i="3"/>
  <c r="E60" i="3"/>
  <c r="H105" i="3"/>
  <c r="C88" i="3"/>
  <c r="K64" i="3"/>
  <c r="F62" i="3"/>
  <c r="H113" i="3"/>
  <c r="K52" i="3"/>
  <c r="K85" i="3"/>
  <c r="G99" i="3"/>
  <c r="D93" i="3"/>
  <c r="J72" i="3"/>
  <c r="C100" i="3"/>
  <c r="E62" i="3"/>
  <c r="D98" i="3"/>
  <c r="F77" i="3"/>
  <c r="F121" i="3"/>
  <c r="D100" i="3"/>
  <c r="D60" i="3"/>
  <c r="J90" i="3"/>
  <c r="I121" i="3"/>
  <c r="I61" i="3"/>
  <c r="C63" i="3"/>
  <c r="E122" i="3"/>
  <c r="H66" i="3"/>
  <c r="I84" i="3"/>
  <c r="F84" i="3"/>
  <c r="F102" i="3"/>
  <c r="E81" i="3"/>
  <c r="I122" i="3"/>
  <c r="G66" i="3"/>
  <c r="D91" i="3"/>
  <c r="C96" i="3"/>
  <c r="D117" i="3"/>
  <c r="F106" i="3"/>
  <c r="G85" i="3"/>
  <c r="F94" i="3"/>
  <c r="C123" i="3"/>
  <c r="I74" i="3"/>
  <c r="D112" i="3"/>
  <c r="H78" i="3"/>
  <c r="I63" i="3"/>
  <c r="H56" i="3"/>
  <c r="J65" i="3"/>
  <c r="G58" i="3"/>
  <c r="C60" i="3"/>
  <c r="F101" i="3"/>
  <c r="D97" i="3"/>
  <c r="H112" i="3"/>
  <c r="H62" i="3"/>
  <c r="G100" i="3"/>
  <c r="E67" i="3"/>
  <c r="I120" i="3"/>
  <c r="B123" i="3"/>
  <c r="I77" i="3"/>
  <c r="E117" i="3"/>
  <c r="F108" i="3"/>
  <c r="K72" i="3"/>
  <c r="D108" i="3"/>
  <c r="D121" i="3"/>
  <c r="J77" i="3"/>
  <c r="J96" i="3"/>
  <c r="J71" i="3"/>
  <c r="C112" i="3"/>
  <c r="J73" i="3"/>
  <c r="I97" i="3"/>
  <c r="I105" i="3"/>
  <c r="C111" i="3"/>
  <c r="G120" i="3"/>
  <c r="H67" i="3"/>
  <c r="G79" i="3"/>
  <c r="D116" i="3"/>
  <c r="F103" i="3"/>
  <c r="I87" i="3"/>
  <c r="H84" i="3"/>
  <c r="F114" i="3"/>
  <c r="C89" i="3"/>
  <c r="E113" i="3"/>
  <c r="E75" i="3"/>
  <c r="C115" i="3"/>
  <c r="K107" i="3"/>
  <c r="G69" i="3"/>
  <c r="G68" i="3"/>
  <c r="E89" i="3"/>
  <c r="E54" i="3"/>
  <c r="G75" i="3"/>
  <c r="J82" i="3"/>
  <c r="H87" i="3"/>
  <c r="D71" i="3"/>
  <c r="K75" i="3"/>
  <c r="K92" i="3"/>
  <c r="C52" i="3"/>
  <c r="C108" i="3"/>
  <c r="E53" i="3"/>
  <c r="J54" i="3"/>
  <c r="D57" i="3"/>
  <c r="K96" i="3"/>
  <c r="C70" i="3"/>
  <c r="F105" i="3"/>
  <c r="C78" i="3"/>
  <c r="E114" i="3"/>
  <c r="G95" i="3"/>
  <c r="C81" i="3"/>
  <c r="F83" i="3"/>
  <c r="I85" i="3"/>
  <c r="H83" i="3"/>
  <c r="J68" i="3"/>
  <c r="G107" i="3"/>
  <c r="F72" i="3"/>
  <c r="H108" i="3"/>
  <c r="C57" i="3"/>
  <c r="D64" i="3"/>
  <c r="I108" i="3"/>
  <c r="H76" i="3"/>
  <c r="F67" i="3"/>
  <c r="C53" i="3"/>
  <c r="I90" i="3"/>
  <c r="C74" i="3"/>
  <c r="G94" i="3"/>
  <c r="E110" i="3"/>
  <c r="F54" i="3"/>
  <c r="E57" i="3"/>
  <c r="I104" i="3"/>
  <c r="G65" i="3"/>
  <c r="K74" i="3"/>
  <c r="E86" i="3"/>
  <c r="J56" i="3"/>
  <c r="J92" i="3"/>
  <c r="I94" i="3"/>
  <c r="G70" i="3"/>
  <c r="G112" i="3"/>
  <c r="H85" i="3"/>
  <c r="F112" i="3"/>
  <c r="K57" i="3"/>
  <c r="K54" i="3"/>
  <c r="C83" i="3"/>
  <c r="C86" i="3"/>
  <c r="K63" i="3"/>
  <c r="E106" i="3"/>
  <c r="J66" i="3"/>
  <c r="I53" i="3"/>
  <c r="H110" i="3"/>
  <c r="D70" i="3"/>
  <c r="H96" i="3"/>
  <c r="I101" i="3"/>
  <c r="G91" i="3"/>
  <c r="G52" i="3"/>
  <c r="E118" i="3"/>
  <c r="I73" i="3"/>
  <c r="I64" i="3"/>
  <c r="H57" i="3"/>
  <c r="K121" i="3"/>
  <c r="J88" i="3"/>
  <c r="D56" i="3"/>
  <c r="G71" i="3"/>
  <c r="F82" i="3"/>
  <c r="I58" i="3"/>
  <c r="H111" i="3"/>
  <c r="K123" i="3"/>
  <c r="G97" i="3"/>
  <c r="G92" i="3"/>
  <c r="E83" i="3"/>
  <c r="E68" i="3"/>
  <c r="F92" i="3"/>
  <c r="J112" i="3"/>
  <c r="I86" i="3"/>
  <c r="F79" i="3"/>
  <c r="C67" i="3"/>
  <c r="I100" i="3"/>
  <c r="I109" i="3"/>
  <c r="F87" i="3"/>
  <c r="D77" i="3"/>
  <c r="E85" i="3"/>
  <c r="J122" i="3"/>
  <c r="F109" i="3"/>
  <c r="C62" i="3"/>
  <c r="I118" i="3"/>
  <c r="K97" i="3"/>
  <c r="K111" i="3"/>
  <c r="J119" i="3"/>
  <c r="G67" i="3"/>
  <c r="E80" i="3"/>
  <c r="J87" i="3"/>
  <c r="G59" i="3"/>
  <c r="G57" i="3"/>
  <c r="C79" i="3"/>
  <c r="G117" i="3"/>
  <c r="F73" i="3"/>
  <c r="D92" i="3"/>
  <c r="C76" i="3"/>
  <c r="E121" i="3"/>
  <c r="H53" i="3"/>
  <c r="G88" i="3"/>
  <c r="C90" i="3"/>
  <c r="H58" i="3"/>
  <c r="E69" i="3"/>
  <c r="G76" i="3"/>
  <c r="D103" i="3"/>
  <c r="J81" i="3"/>
  <c r="J123" i="3"/>
  <c r="E82" i="3"/>
  <c r="H69" i="3"/>
  <c r="C109" i="3"/>
  <c r="C118" i="3"/>
  <c r="E84" i="3"/>
  <c r="F71" i="3"/>
  <c r="F80" i="3"/>
  <c r="G114" i="3"/>
  <c r="E59" i="3"/>
  <c r="K114" i="3"/>
  <c r="G54" i="3"/>
  <c r="H102" i="3"/>
  <c r="G63" i="3"/>
  <c r="C103" i="3"/>
  <c r="I66" i="3"/>
  <c r="K102" i="3"/>
  <c r="E77" i="3"/>
  <c r="C94" i="3"/>
  <c r="C77" i="3"/>
  <c r="C80" i="3"/>
  <c r="E71" i="3"/>
  <c r="E112" i="3"/>
  <c r="H101" i="3"/>
  <c r="I96" i="3"/>
  <c r="I78" i="3"/>
  <c r="D122" i="3"/>
  <c r="C75" i="3"/>
  <c r="K106" i="3"/>
  <c r="F118" i="3"/>
  <c r="K78" i="3"/>
  <c r="D75" i="3"/>
  <c r="C65" i="3"/>
  <c r="I76" i="3"/>
  <c r="E116" i="3"/>
  <c r="H92" i="3"/>
  <c r="G60" i="3"/>
  <c r="F117" i="3"/>
  <c r="J79" i="3"/>
  <c r="J121" i="3"/>
  <c r="C91" i="3"/>
  <c r="I54" i="3"/>
  <c r="D80" i="3"/>
  <c r="D79" i="3"/>
  <c r="H117" i="3"/>
  <c r="F68" i="3"/>
  <c r="J98" i="3"/>
  <c r="F69" i="3"/>
  <c r="K101" i="3"/>
  <c r="K82" i="3"/>
  <c r="C121" i="3"/>
  <c r="C97" i="3"/>
  <c r="G119" i="3"/>
  <c r="F81" i="3"/>
  <c r="I111" i="3"/>
  <c r="I113" i="3"/>
  <c r="G111" i="3"/>
  <c r="G81" i="3"/>
  <c r="J100" i="3"/>
  <c r="J118" i="3"/>
  <c r="E78" i="3"/>
  <c r="D90" i="3"/>
  <c r="C117" i="3"/>
  <c r="B122" i="3"/>
  <c r="G110" i="3"/>
  <c r="E100" i="3"/>
  <c r="C122" i="3"/>
  <c r="J111" i="3"/>
  <c r="I116" i="3"/>
  <c r="E88" i="3"/>
  <c r="D81" i="3"/>
  <c r="D63" i="3"/>
  <c r="I117" i="3"/>
  <c r="D115" i="3"/>
  <c r="E66" i="3"/>
  <c r="D52" i="3"/>
  <c r="E107" i="3"/>
  <c r="H75" i="3"/>
  <c r="J59" i="3"/>
  <c r="E52" i="3"/>
  <c r="F88" i="3"/>
  <c r="G102" i="3"/>
  <c r="H118" i="3"/>
  <c r="C102" i="3"/>
  <c r="D89" i="3"/>
  <c r="D76" i="3"/>
  <c r="J97" i="3"/>
  <c r="E111" i="3"/>
  <c r="J70" i="3"/>
  <c r="D109" i="3"/>
  <c r="H124" i="3"/>
  <c r="K98" i="3"/>
  <c r="J109" i="3"/>
  <c r="J78" i="3"/>
  <c r="G121" i="3"/>
  <c r="C105" i="3"/>
  <c r="E79" i="3"/>
  <c r="G55" i="3"/>
  <c r="E101" i="3"/>
  <c r="C73" i="3"/>
  <c r="H122" i="3"/>
  <c r="D118" i="3"/>
  <c r="C55" i="3"/>
  <c r="J60" i="3"/>
  <c r="I114" i="3"/>
  <c r="E103" i="3"/>
  <c r="F53" i="3"/>
  <c r="H119" i="3"/>
  <c r="D67" i="3"/>
  <c r="E115" i="3"/>
  <c r="J69" i="3"/>
  <c r="H63" i="3"/>
  <c r="E90" i="3"/>
  <c r="C54" i="3"/>
  <c r="J116" i="3"/>
  <c r="G118" i="3"/>
  <c r="K73" i="3"/>
  <c r="C87" i="3"/>
  <c r="K62" i="3"/>
  <c r="F74" i="3"/>
  <c r="F52" i="3"/>
  <c r="F86" i="3"/>
  <c r="G82" i="3"/>
  <c r="J89" i="3"/>
  <c r="K81" i="3"/>
  <c r="I93" i="3"/>
  <c r="H60" i="3"/>
  <c r="K124" i="3"/>
  <c r="J113" i="3"/>
  <c r="G96" i="3"/>
  <c r="H98" i="3"/>
  <c r="C98" i="3"/>
  <c r="E123" i="3"/>
  <c r="I102" i="3"/>
  <c r="F93" i="3"/>
  <c r="G80" i="3"/>
  <c r="H74" i="3"/>
  <c r="D120" i="3"/>
  <c r="F60" i="3"/>
  <c r="G72" i="3"/>
  <c r="J114" i="3"/>
  <c r="F61" i="3"/>
  <c r="K105" i="3"/>
  <c r="D125" i="3"/>
  <c r="E94" i="3"/>
  <c r="I55" i="3"/>
  <c r="H103" i="3"/>
  <c r="I98" i="3"/>
  <c r="K94" i="3"/>
  <c r="I52" i="3"/>
  <c r="I95" i="3"/>
  <c r="D105" i="3"/>
  <c r="G105" i="3"/>
  <c r="D59" i="3"/>
  <c r="F95" i="3"/>
  <c r="K68" i="3"/>
  <c r="G73" i="3"/>
  <c r="F100" i="3"/>
  <c r="H68" i="3"/>
  <c r="F90" i="3"/>
  <c r="J125" i="3"/>
  <c r="H54" i="3"/>
  <c r="C120" i="3"/>
  <c r="I110" i="3"/>
  <c r="I107" i="3"/>
  <c r="H91" i="3"/>
  <c r="D62" i="3"/>
  <c r="C64" i="3"/>
  <c r="J85" i="3"/>
  <c r="H72" i="3"/>
  <c r="J115" i="3"/>
  <c r="G83" i="3"/>
  <c r="I88" i="3"/>
  <c r="K65" i="3"/>
  <c r="E58" i="3"/>
  <c r="E70" i="3"/>
  <c r="J99" i="3"/>
  <c r="G61" i="3"/>
  <c r="H71" i="3"/>
  <c r="I67" i="3"/>
  <c r="K86" i="3"/>
  <c r="K117" i="3"/>
  <c r="D96" i="3"/>
  <c r="D94" i="3"/>
  <c r="D95" i="3"/>
  <c r="E120" i="3"/>
  <c r="D68" i="3"/>
  <c r="I106" i="3"/>
  <c r="J58" i="3"/>
  <c r="H94" i="3"/>
  <c r="F104" i="3"/>
  <c r="I57" i="3"/>
  <c r="D83" i="3"/>
  <c r="C124" i="3"/>
  <c r="F111" i="3"/>
  <c r="G109" i="3"/>
  <c r="H70" i="3"/>
  <c r="K99" i="3"/>
  <c r="K76" i="3"/>
  <c r="K89" i="3"/>
  <c r="F98" i="3"/>
  <c r="H115" i="3"/>
  <c r="I56" i="3"/>
  <c r="D107" i="3"/>
  <c r="G90" i="3"/>
  <c r="G77" i="3"/>
  <c r="H79" i="3"/>
  <c r="F75" i="3"/>
  <c r="I81" i="3"/>
  <c r="E92" i="3"/>
  <c r="G104" i="3"/>
  <c r="J61" i="3"/>
  <c r="D66" i="3"/>
  <c r="E56" i="3"/>
  <c r="J93" i="3"/>
  <c r="D113" i="3"/>
  <c r="G87" i="3"/>
  <c r="J83" i="3"/>
  <c r="I83" i="3"/>
  <c r="I112" i="3"/>
  <c r="C72" i="3"/>
  <c r="C127" i="3"/>
  <c r="H97" i="3"/>
  <c r="F126" i="3"/>
  <c r="H55" i="3"/>
  <c r="C106" i="3"/>
  <c r="G116" i="3"/>
  <c r="E124" i="3"/>
  <c r="J105" i="3"/>
  <c r="H104" i="3"/>
  <c r="E95" i="3"/>
  <c r="D102" i="3"/>
  <c r="F125" i="3"/>
  <c r="G127" i="3"/>
  <c r="J64" i="3"/>
  <c r="K59" i="3"/>
  <c r="K60" i="3"/>
  <c r="H95" i="3"/>
  <c r="F113" i="3"/>
  <c r="E73" i="3"/>
  <c r="H59" i="3"/>
  <c r="C85" i="3"/>
  <c r="K119" i="3"/>
  <c r="J104" i="3"/>
  <c r="E96" i="3"/>
  <c r="K104" i="3"/>
  <c r="E109" i="3"/>
  <c r="J55" i="3"/>
  <c r="D124" i="3"/>
  <c r="D88" i="3"/>
  <c r="B124" i="3"/>
  <c r="H106" i="3"/>
  <c r="F78" i="3"/>
  <c r="K71" i="3"/>
  <c r="J94" i="3"/>
  <c r="I62" i="3"/>
  <c r="H123" i="3"/>
  <c r="G115" i="3"/>
  <c r="C104" i="3"/>
  <c r="F124" i="3"/>
  <c r="I99" i="3"/>
  <c r="G124" i="3"/>
  <c r="E98" i="3"/>
  <c r="F76" i="3"/>
  <c r="F55" i="3"/>
  <c r="H125" i="3"/>
  <c r="D127" i="3"/>
  <c r="F56" i="3"/>
  <c r="I79" i="3"/>
  <c r="K66" i="3"/>
  <c r="K58" i="3"/>
  <c r="G106" i="3"/>
  <c r="H81" i="3"/>
  <c r="I127" i="3"/>
  <c r="E125" i="3"/>
  <c r="J124" i="3"/>
  <c r="I126" i="3"/>
  <c r="I124" i="3"/>
  <c r="E55" i="3"/>
  <c r="G126" i="3"/>
  <c r="D72" i="3"/>
  <c r="J127" i="3"/>
  <c r="B126" i="3"/>
  <c r="F127" i="3"/>
  <c r="H126" i="3"/>
  <c r="K126" i="3"/>
  <c r="F64" i="3"/>
  <c r="K125" i="3"/>
  <c r="H127" i="3"/>
  <c r="D53" i="3"/>
  <c r="K77" i="3"/>
  <c r="E127" i="3"/>
  <c r="F129" i="3"/>
  <c r="K158" i="3"/>
  <c r="F139" i="3"/>
  <c r="G134" i="3"/>
  <c r="H158" i="3"/>
  <c r="C147" i="3"/>
  <c r="D136" i="3"/>
  <c r="E140" i="3"/>
  <c r="J138" i="3"/>
  <c r="I151" i="3"/>
  <c r="F133" i="3"/>
  <c r="F141" i="3"/>
  <c r="F138" i="3"/>
  <c r="C156" i="3"/>
  <c r="H136" i="3"/>
  <c r="I147" i="3"/>
  <c r="F134" i="3"/>
  <c r="E154" i="3"/>
  <c r="G139" i="3"/>
  <c r="J153" i="3"/>
  <c r="I137" i="3"/>
  <c r="C130" i="3"/>
  <c r="J132" i="3"/>
  <c r="E132" i="3"/>
  <c r="I125" i="3"/>
  <c r="K128" i="3"/>
  <c r="F130" i="3"/>
  <c r="C131" i="3"/>
  <c r="F132" i="3"/>
  <c r="K140" i="3"/>
  <c r="J148" i="3"/>
  <c r="C136" i="3"/>
  <c r="G151" i="3"/>
  <c r="K151" i="3"/>
  <c r="E150" i="3"/>
  <c r="D126" i="3"/>
  <c r="K153" i="3"/>
  <c r="K146" i="3"/>
  <c r="K157" i="3"/>
  <c r="F148" i="3"/>
  <c r="D152" i="3"/>
  <c r="J155" i="3"/>
  <c r="J145" i="3"/>
  <c r="C135" i="3"/>
  <c r="C157" i="3"/>
  <c r="I152" i="3"/>
  <c r="G158" i="3"/>
  <c r="K159" i="3"/>
  <c r="E139" i="3"/>
  <c r="H142" i="3"/>
  <c r="H147" i="3"/>
  <c r="F147" i="3"/>
  <c r="H150" i="3"/>
  <c r="G137" i="3"/>
  <c r="E144" i="3"/>
  <c r="K136" i="3"/>
  <c r="D132" i="3"/>
  <c r="K131" i="3"/>
  <c r="J131" i="3"/>
  <c r="D131" i="3"/>
  <c r="K129" i="3"/>
  <c r="G128" i="3"/>
  <c r="I130" i="3"/>
  <c r="D143" i="3"/>
  <c r="H129" i="3"/>
  <c r="I159" i="3"/>
  <c r="K144" i="3"/>
  <c r="C151" i="3"/>
  <c r="D142" i="3"/>
  <c r="H156" i="3"/>
  <c r="K152" i="3"/>
  <c r="I133" i="3"/>
  <c r="I132" i="3"/>
  <c r="J133" i="3"/>
  <c r="F136" i="3"/>
  <c r="G157" i="3"/>
  <c r="G144" i="3"/>
  <c r="E148" i="3"/>
  <c r="D151" i="3"/>
  <c r="K135" i="3"/>
  <c r="J135" i="3"/>
  <c r="F150" i="3"/>
  <c r="K145" i="3"/>
  <c r="E157" i="3"/>
  <c r="K147" i="3"/>
  <c r="J159" i="3"/>
  <c r="G148" i="3"/>
  <c r="F142" i="3"/>
  <c r="G143" i="3"/>
  <c r="I157" i="3"/>
  <c r="I156" i="3"/>
  <c r="K154" i="3"/>
  <c r="G140" i="3"/>
  <c r="G135" i="3"/>
  <c r="C149" i="3"/>
  <c r="H135" i="3"/>
  <c r="H157" i="3"/>
  <c r="H144" i="3"/>
  <c r="F157" i="3"/>
  <c r="I141" i="3"/>
  <c r="K134" i="3"/>
  <c r="G130" i="3"/>
  <c r="H128" i="3"/>
  <c r="E129" i="3"/>
  <c r="C132" i="3"/>
  <c r="D128" i="3"/>
  <c r="J130" i="3"/>
  <c r="G131" i="3"/>
  <c r="I128" i="3"/>
  <c r="G141" i="3"/>
  <c r="F137" i="3"/>
  <c r="G145" i="3"/>
  <c r="F146" i="3"/>
  <c r="G142" i="3"/>
  <c r="K141" i="3"/>
  <c r="E138" i="3"/>
  <c r="C146" i="3"/>
  <c r="I131" i="3"/>
  <c r="E142" i="3"/>
  <c r="J158" i="3"/>
  <c r="F151" i="3"/>
  <c r="I135" i="3"/>
  <c r="G149" i="3"/>
  <c r="K148" i="3"/>
  <c r="F154" i="3"/>
  <c r="F143" i="3"/>
  <c r="K133" i="3"/>
  <c r="H154" i="3"/>
  <c r="I155" i="3"/>
  <c r="D148" i="3"/>
  <c r="E147" i="3"/>
  <c r="E137" i="3"/>
  <c r="G154" i="3"/>
  <c r="I158" i="3"/>
  <c r="E155" i="3"/>
  <c r="G152" i="3"/>
  <c r="H159" i="3"/>
  <c r="I153" i="3"/>
  <c r="D145" i="3"/>
  <c r="I138" i="3"/>
  <c r="J136" i="3"/>
  <c r="J142" i="3"/>
  <c r="F145" i="3"/>
  <c r="C133" i="3"/>
  <c r="H140" i="3"/>
  <c r="J141" i="3"/>
  <c r="F128" i="3"/>
  <c r="C129" i="3"/>
  <c r="G132" i="3"/>
  <c r="E130" i="3"/>
  <c r="H132" i="3"/>
  <c r="D130" i="3"/>
  <c r="J126" i="3"/>
  <c r="E134" i="3"/>
  <c r="D153" i="3"/>
  <c r="H134" i="3"/>
  <c r="C139" i="3"/>
  <c r="E136" i="3"/>
  <c r="D155" i="3"/>
  <c r="D144" i="3"/>
  <c r="H143" i="3"/>
  <c r="C142" i="3"/>
  <c r="E156" i="3"/>
  <c r="I154" i="3"/>
  <c r="H133" i="3"/>
  <c r="F135" i="3"/>
  <c r="G133" i="3"/>
  <c r="D138" i="3"/>
  <c r="H145" i="3"/>
  <c r="G146" i="3"/>
  <c r="K149" i="3"/>
  <c r="F159" i="3"/>
  <c r="E143" i="3"/>
  <c r="E133" i="3"/>
  <c r="E141" i="3"/>
  <c r="C141" i="3"/>
  <c r="D137" i="3"/>
  <c r="K130" i="3"/>
  <c r="G129" i="3"/>
  <c r="C125" i="3"/>
  <c r="F131" i="3"/>
  <c r="E131" i="3"/>
  <c r="D129" i="3"/>
  <c r="E128" i="3"/>
  <c r="E158" i="3"/>
  <c r="H151" i="3"/>
  <c r="F153" i="3"/>
  <c r="G153" i="3"/>
  <c r="C148" i="3"/>
  <c r="B118" i="3"/>
  <c r="K155" i="3"/>
  <c r="J156" i="3"/>
  <c r="K138" i="3"/>
  <c r="C138" i="3"/>
  <c r="F140" i="3"/>
  <c r="D158" i="3"/>
  <c r="C155" i="3"/>
  <c r="E149" i="3"/>
  <c r="G155" i="3"/>
  <c r="I149" i="3"/>
  <c r="D147" i="3"/>
  <c r="I142" i="3"/>
  <c r="J144" i="3"/>
  <c r="G156" i="3"/>
  <c r="J154" i="3"/>
  <c r="C150" i="3"/>
  <c r="I140" i="3"/>
  <c r="D154" i="3"/>
  <c r="C143" i="3"/>
  <c r="J143" i="3"/>
  <c r="H153" i="3"/>
  <c r="F152" i="3"/>
  <c r="I148" i="3"/>
  <c r="F156" i="3"/>
  <c r="D159" i="3"/>
  <c r="E159" i="3"/>
  <c r="D146" i="3"/>
  <c r="F149" i="3"/>
  <c r="E146" i="3"/>
  <c r="G159" i="3"/>
  <c r="K150" i="3"/>
  <c r="J151" i="3"/>
  <c r="B157" i="3"/>
  <c r="B158" i="3"/>
  <c r="A150" i="1"/>
  <c r="B155" i="3"/>
  <c r="B146" i="3"/>
  <c r="B128" i="3"/>
  <c r="B145" i="3"/>
  <c r="B125" i="3"/>
  <c r="B154" i="3"/>
  <c r="B142" i="3"/>
  <c r="B139" i="3"/>
  <c r="B147" i="3"/>
  <c r="B127" i="3"/>
  <c r="B133" i="3"/>
  <c r="B150" i="3"/>
  <c r="B143" i="3"/>
  <c r="B138" i="3"/>
  <c r="B148" i="3"/>
  <c r="B136" i="3"/>
  <c r="B151" i="3"/>
  <c r="B129" i="3"/>
  <c r="B134" i="3"/>
  <c r="B140" i="3"/>
  <c r="B144" i="3"/>
  <c r="B156" i="3"/>
  <c r="B130" i="3"/>
  <c r="B153" i="3"/>
  <c r="B132" i="3"/>
  <c r="B131" i="3"/>
  <c r="B152" i="3"/>
  <c r="B137" i="3"/>
  <c r="B149" i="3"/>
  <c r="B141" i="3"/>
  <c r="B159" i="3"/>
  <c r="B135" i="3"/>
  <c r="D141" i="3"/>
  <c r="H148" i="3"/>
  <c r="E153" i="3"/>
  <c r="H149" i="3"/>
  <c r="D140" i="3"/>
  <c r="F158" i="3"/>
  <c r="G147" i="3"/>
  <c r="I144" i="3"/>
  <c r="I145" i="3"/>
  <c r="H138" i="3"/>
  <c r="C137" i="3"/>
  <c r="G138" i="3"/>
  <c r="D135" i="3"/>
  <c r="C134" i="3"/>
  <c r="J150" i="3"/>
</calcChain>
</file>

<file path=xl/sharedStrings.xml><?xml version="1.0" encoding="utf-8"?>
<sst xmlns="http://schemas.openxmlformats.org/spreadsheetml/2006/main" count="1430" uniqueCount="212">
  <si>
    <t>Date</t>
  </si>
  <si>
    <t>Racecourse</t>
  </si>
  <si>
    <t>Region</t>
  </si>
  <si>
    <t>Race Title</t>
  </si>
  <si>
    <t>Distance</t>
  </si>
  <si>
    <t>Dist Cat</t>
  </si>
  <si>
    <t>Class</t>
  </si>
  <si>
    <t>TypeA</t>
  </si>
  <si>
    <t>TypeB</t>
  </si>
  <si>
    <t>Restriction</t>
  </si>
  <si>
    <t>Rider</t>
  </si>
  <si>
    <t>Age</t>
  </si>
  <si>
    <t>Sex</t>
  </si>
  <si>
    <t>From</t>
  </si>
  <si>
    <t>To</t>
  </si>
  <si>
    <t>TPF</t>
  </si>
  <si>
    <t>EBF Cont</t>
  </si>
  <si>
    <t>Age classification</t>
  </si>
  <si>
    <t>Sex classification</t>
  </si>
  <si>
    <t>RB</t>
  </si>
  <si>
    <t>HC inc</t>
  </si>
  <si>
    <t>JT inc</t>
  </si>
  <si>
    <t>Dist inc</t>
  </si>
  <si>
    <t>Sex inc</t>
  </si>
  <si>
    <t>Mdn/Nov</t>
  </si>
  <si>
    <t>Class inc</t>
  </si>
  <si>
    <t>Region include</t>
  </si>
  <si>
    <t>INCLUDE?</t>
  </si>
  <si>
    <t>NEWCASTLE</t>
  </si>
  <si>
    <t>North</t>
  </si>
  <si>
    <t>HANDICAP STKS</t>
  </si>
  <si>
    <t>12F</t>
  </si>
  <si>
    <t>Hcap</t>
  </si>
  <si>
    <t>X</t>
  </si>
  <si>
    <t>4+</t>
  </si>
  <si>
    <t>A</t>
  </si>
  <si>
    <t>Newcastle</t>
  </si>
  <si>
    <t>8F</t>
  </si>
  <si>
    <t>6F</t>
  </si>
  <si>
    <t>EBF MAIDEN STKS</t>
  </si>
  <si>
    <t>5F</t>
  </si>
  <si>
    <t>WFA</t>
  </si>
  <si>
    <t>Mdn</t>
  </si>
  <si>
    <t>2O</t>
  </si>
  <si>
    <t>3O</t>
  </si>
  <si>
    <t>MAIDEN STKS</t>
  </si>
  <si>
    <t>10F</t>
  </si>
  <si>
    <t>3+</t>
  </si>
  <si>
    <t>KEMPTON PARK</t>
  </si>
  <si>
    <t>South</t>
  </si>
  <si>
    <t>NOVICE STKS</t>
  </si>
  <si>
    <t>Nov</t>
  </si>
  <si>
    <t>7F</t>
  </si>
  <si>
    <t>F</t>
  </si>
  <si>
    <t>EBF NOVICE STKS</t>
  </si>
  <si>
    <t>Midlands</t>
  </si>
  <si>
    <t>Newmarket</t>
  </si>
  <si>
    <t>9.5F</t>
  </si>
  <si>
    <t>Auct</t>
  </si>
  <si>
    <t>YARMOUTH</t>
  </si>
  <si>
    <t>Yarmouth</t>
  </si>
  <si>
    <t>14F</t>
  </si>
  <si>
    <t>Med</t>
  </si>
  <si>
    <t>16F</t>
  </si>
  <si>
    <t>XX</t>
  </si>
  <si>
    <t>LINGFIELD PARK</t>
  </si>
  <si>
    <t>All</t>
  </si>
  <si>
    <t>PB_1</t>
  </si>
  <si>
    <t>Jan</t>
  </si>
  <si>
    <t>Mar</t>
  </si>
  <si>
    <t>1m 4f</t>
  </si>
  <si>
    <t>May</t>
  </si>
  <si>
    <t>PB_2</t>
  </si>
  <si>
    <t>Apr</t>
  </si>
  <si>
    <t>Jun</t>
  </si>
  <si>
    <t>2m</t>
  </si>
  <si>
    <t>PB_3</t>
  </si>
  <si>
    <t>Jul</t>
  </si>
  <si>
    <t>Sep</t>
  </si>
  <si>
    <t>2m 4f</t>
  </si>
  <si>
    <t>PB_4</t>
  </si>
  <si>
    <t>Oct</t>
  </si>
  <si>
    <t>Dec</t>
  </si>
  <si>
    <t>2m 6f</t>
  </si>
  <si>
    <t>Other</t>
  </si>
  <si>
    <t>Aug</t>
  </si>
  <si>
    <t>3m</t>
  </si>
  <si>
    <t>PB</t>
  </si>
  <si>
    <t>3m 4f+</t>
  </si>
  <si>
    <t>2m+</t>
  </si>
  <si>
    <t>Chase</t>
  </si>
  <si>
    <t>Hurdle</t>
  </si>
  <si>
    <t>NHF</t>
  </si>
  <si>
    <t>Hunter</t>
  </si>
  <si>
    <t>Open</t>
  </si>
  <si>
    <t>Distance from</t>
  </si>
  <si>
    <t>Distance to</t>
  </si>
  <si>
    <t>Course</t>
  </si>
  <si>
    <t>Type</t>
  </si>
  <si>
    <t>Day</t>
  </si>
  <si>
    <t>F#</t>
  </si>
  <si>
    <t>CTY</t>
  </si>
  <si>
    <t>Session</t>
  </si>
  <si>
    <t>Code</t>
  </si>
  <si>
    <t>Mon</t>
  </si>
  <si>
    <t>GB</t>
  </si>
  <si>
    <t>Flat</t>
  </si>
  <si>
    <t>Tue</t>
  </si>
  <si>
    <t>Kempton Park</t>
  </si>
  <si>
    <t>Wed</t>
  </si>
  <si>
    <t>Thu</t>
  </si>
  <si>
    <t>Fri</t>
  </si>
  <si>
    <t>Afternoon</t>
  </si>
  <si>
    <t>Lingfield Park</t>
  </si>
  <si>
    <t>Sat</t>
  </si>
  <si>
    <t>Sun</t>
  </si>
  <si>
    <t>Haydock Park</t>
  </si>
  <si>
    <t>RACES PROGRAMMED</t>
  </si>
  <si>
    <t>SNOWDROP STKS</t>
  </si>
  <si>
    <t>NOVICE STKS (Not run more than once)</t>
  </si>
  <si>
    <t>CLASSIC TRIAL STKS</t>
  </si>
  <si>
    <t>PAVILION STKS</t>
  </si>
  <si>
    <t>NEWMARKET</t>
  </si>
  <si>
    <t>EBF NOVICE STKS (Not run more than once)</t>
  </si>
  <si>
    <t>OAKS TRIAL</t>
  </si>
  <si>
    <t>11.5F</t>
  </si>
  <si>
    <t>DERBY TRIAL</t>
  </si>
  <si>
    <t>CG</t>
  </si>
  <si>
    <t>ABERNANT STKS</t>
  </si>
  <si>
    <t>PARADISE STKS</t>
  </si>
  <si>
    <t>BRIGADIER GERARD STKS</t>
  </si>
  <si>
    <t>CORONATION CUP</t>
  </si>
  <si>
    <t>SAGARO STKS</t>
  </si>
  <si>
    <t>PALACE HOUSE STKS</t>
  </si>
  <si>
    <t>2000 GUINEAS</t>
  </si>
  <si>
    <t>NEWMARKET STKS</t>
  </si>
  <si>
    <t>DAHLIA STKS</t>
  </si>
  <si>
    <t>HAYDOCK PARK</t>
  </si>
  <si>
    <t>CECIL FRAIL STKS</t>
  </si>
  <si>
    <t>SPRING TROPHY STKS</t>
  </si>
  <si>
    <t>PINNACLE STKS</t>
  </si>
  <si>
    <t>1000 GUINEAS</t>
  </si>
  <si>
    <t>PRETTY POLLY</t>
  </si>
  <si>
    <t>BUCKHOUNDS STKS</t>
  </si>
  <si>
    <t>CHELMSFORD</t>
  </si>
  <si>
    <t>ID</t>
  </si>
  <si>
    <t>Raceform</t>
  </si>
  <si>
    <t>MasterCopies</t>
  </si>
  <si>
    <t>HAMILTON</t>
  </si>
  <si>
    <t>HAMILTON PARK</t>
  </si>
  <si>
    <t>SANDOWN</t>
  </si>
  <si>
    <t>SANDOWN PARK</t>
  </si>
  <si>
    <t>STRATFORD</t>
  </si>
  <si>
    <t>STRATFORD-ON-AVON</t>
  </si>
  <si>
    <t>LINGFIELD</t>
  </si>
  <si>
    <t>KEMPTON</t>
  </si>
  <si>
    <t>EPSOM</t>
  </si>
  <si>
    <t>EPSOM DOWNS</t>
  </si>
  <si>
    <t>WOLVERHAMPTON</t>
  </si>
  <si>
    <t>HAYDOCK</t>
  </si>
  <si>
    <t>FONTWELL</t>
  </si>
  <si>
    <t>FONTWELL PARK</t>
  </si>
  <si>
    <t>CHELMSFORD CITY</t>
  </si>
  <si>
    <t>CATTERICK</t>
  </si>
  <si>
    <t>CATTERICK BRIDGE</t>
  </si>
  <si>
    <t>SOUTHWELL</t>
  </si>
  <si>
    <t>CHELTENHAM</t>
  </si>
  <si>
    <t>AYR</t>
  </si>
  <si>
    <t>BANGOR-ON-DEE</t>
  </si>
  <si>
    <t>AINTREE</t>
  </si>
  <si>
    <t>TAUNTON</t>
  </si>
  <si>
    <t>CARTMEL</t>
  </si>
  <si>
    <t>HUNTINGDON</t>
  </si>
  <si>
    <t>SALISBURY</t>
  </si>
  <si>
    <t>FFOS LAS</t>
  </si>
  <si>
    <t>LEICESTER</t>
  </si>
  <si>
    <t>WETHERBY</t>
  </si>
  <si>
    <t>UTTOXETER</t>
  </si>
  <si>
    <t>KELSO</t>
  </si>
  <si>
    <t>FAKENHAM</t>
  </si>
  <si>
    <t>WORCESTER</t>
  </si>
  <si>
    <t>BRIGHTON</t>
  </si>
  <si>
    <t>CHEPSTOW</t>
  </si>
  <si>
    <t>FOLKESTONE</t>
  </si>
  <si>
    <t>SEDGEFIELD</t>
  </si>
  <si>
    <t>WARWICK</t>
  </si>
  <si>
    <t>HEXHAM</t>
  </si>
  <si>
    <t>EXETER</t>
  </si>
  <si>
    <t>CARLISLE</t>
  </si>
  <si>
    <t>PONTEFRACT</t>
  </si>
  <si>
    <t>NOTTINGHAM</t>
  </si>
  <si>
    <t>NEWTON ABBOT</t>
  </si>
  <si>
    <t>BEVERLEY</t>
  </si>
  <si>
    <t>BATH</t>
  </si>
  <si>
    <t>DONCASTER</t>
  </si>
  <si>
    <t>LUDLOW</t>
  </si>
  <si>
    <t>MARKET RASEN</t>
  </si>
  <si>
    <t>THIRSK</t>
  </si>
  <si>
    <t>NEWBURY</t>
  </si>
  <si>
    <t>MUSSELBURGH</t>
  </si>
  <si>
    <t>HEREFORD</t>
  </si>
  <si>
    <t>GOODWOOD</t>
  </si>
  <si>
    <t>WINCANTON</t>
  </si>
  <si>
    <t>PLUMPTON</t>
  </si>
  <si>
    <t>REDCAR</t>
  </si>
  <si>
    <t>TOWCESTER</t>
  </si>
  <si>
    <t>YORK</t>
  </si>
  <si>
    <t>ASCOT</t>
  </si>
  <si>
    <t>RIPON</t>
  </si>
  <si>
    <t>WINDSOR</t>
  </si>
  <si>
    <t>PERTH</t>
  </si>
  <si>
    <t>CHESTER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</si>
</sst>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"/>
    <numFmt numFmtId="165" formatCode="_-[$£-809]* #,##0_-;\-[$£-809]* #,##0_-;_-[$£-809]* &quot;-&quot;??_-;_-@_-"/>
  </numFmts>
  <fonts count="11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theme="4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8"/>
      <color rgb="FF000000"/>
      <name val="Segoe UI"/>
      <family val="2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7F3F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14" fontId="4" fillId="3" borderId="2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justify" vertical="center"/>
    </xf>
    <xf numFmtId="0" fontId="4" fillId="3" borderId="2" xfId="0" applyFont="1" applyFill="1" applyBorder="1" applyAlignment="1">
      <alignment horizontal="right" vertical="center"/>
    </xf>
    <xf numFmtId="164" fontId="4" fillId="3" borderId="2" xfId="0" applyNumberFormat="1" applyFont="1" applyFill="1" applyBorder="1" applyAlignment="1">
      <alignment horizontal="right" vertical="center"/>
    </xf>
    <xf numFmtId="0" fontId="6" fillId="4" borderId="0" xfId="0" applyFont="1" applyFill="1"/>
    <xf numFmtId="0" fontId="0" fillId="4" borderId="0" xfId="0" applyFill="1" applyAlignment="1">
      <alignment horizontal="center"/>
    </xf>
    <xf numFmtId="165" fontId="0" fillId="4" borderId="0" xfId="0" applyNumberFormat="1" applyFill="1"/>
    <xf numFmtId="0" fontId="0" fillId="4" borderId="0" xfId="0" applyFill="1"/>
    <xf numFmtId="0" fontId="0" fillId="4" borderId="0" xfId="0" applyFill="1" applyAlignment="1">
      <alignment horizontal="left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6" fillId="4" borderId="0" xfId="0" applyFont="1" applyFill="1" applyAlignment="1">
      <alignment vertical="center"/>
    </xf>
    <xf numFmtId="0" fontId="0" fillId="4" borderId="0" xfId="0" applyFont="1" applyFill="1" applyAlignment="1">
      <alignment vertical="center"/>
    </xf>
    <xf numFmtId="0" fontId="6" fillId="4" borderId="0" xfId="0" applyFont="1" applyFill="1" applyAlignment="1">
      <alignment horizontal="right"/>
    </xf>
    <xf numFmtId="14" fontId="4" fillId="3" borderId="2" xfId="0" applyNumberFormat="1" applyFont="1" applyFill="1" applyBorder="1" applyAlignment="1">
      <alignment horizontal="right" vertical="top"/>
    </xf>
    <xf numFmtId="0" fontId="8" fillId="3" borderId="2" xfId="0" applyFont="1" applyFill="1" applyBorder="1" applyAlignment="1">
      <alignment vertical="top"/>
    </xf>
    <xf numFmtId="0" fontId="4" fillId="3" borderId="2" xfId="0" applyFont="1" applyFill="1" applyBorder="1" applyAlignment="1">
      <alignment vertical="top"/>
    </xf>
    <xf numFmtId="0" fontId="4" fillId="3" borderId="2" xfId="0" applyFont="1" applyFill="1" applyBorder="1" applyAlignment="1">
      <alignment horizontal="justify" vertical="top"/>
    </xf>
    <xf numFmtId="0" fontId="8" fillId="3" borderId="2" xfId="0" applyFont="1" applyFill="1" applyBorder="1" applyAlignment="1">
      <alignment horizontal="right" vertical="top"/>
    </xf>
    <xf numFmtId="0" fontId="8" fillId="3" borderId="2" xfId="0" applyFont="1" applyFill="1" applyBorder="1" applyAlignment="1">
      <alignment horizontal="justify" vertical="top"/>
    </xf>
    <xf numFmtId="0" fontId="0" fillId="0" borderId="2" xfId="0" applyBorder="1"/>
    <xf numFmtId="164" fontId="4" fillId="3" borderId="0" xfId="0" applyNumberFormat="1" applyFont="1" applyFill="1" applyAlignment="1">
      <alignment horizontal="right" vertical="center"/>
    </xf>
    <xf numFmtId="0" fontId="4" fillId="3" borderId="2" xfId="0" applyFont="1" applyFill="1" applyBorder="1" applyAlignment="1">
      <alignment horizontal="right" vertical="top"/>
    </xf>
    <xf numFmtId="0" fontId="4" fillId="3" borderId="0" xfId="0" applyFont="1" applyFill="1" applyAlignment="1">
      <alignment horizontal="right" vertical="top"/>
    </xf>
    <xf numFmtId="0" fontId="9" fillId="0" borderId="2" xfId="0" applyFont="1" applyBorder="1"/>
    <xf numFmtId="0" fontId="9" fillId="0" borderId="0" xfId="0" applyFont="1"/>
    <xf numFmtId="14" fontId="8" fillId="3" borderId="2" xfId="0" applyNumberFormat="1" applyFont="1" applyFill="1" applyBorder="1" applyAlignment="1">
      <alignment horizontal="right" vertical="center"/>
    </xf>
    <xf numFmtId="0" fontId="8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justify" vertical="center"/>
    </xf>
    <xf numFmtId="0" fontId="10" fillId="3" borderId="2" xfId="0" applyFont="1" applyFill="1" applyBorder="1" applyAlignment="1">
      <alignment vertical="top"/>
    </xf>
    <xf numFmtId="0" fontId="10" fillId="3" borderId="2" xfId="0" applyFont="1" applyFill="1" applyBorder="1" applyAlignment="1">
      <alignment horizontal="justify" vertical="top"/>
    </xf>
    <xf numFmtId="0" fontId="2" fillId="0" borderId="2" xfId="0" applyFont="1" applyBorder="1"/>
    <xf numFmtId="0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ill="1"/>
    <xf numFmtId="0" fontId="0" fillId="0" borderId="0" xfId="0" applyBorder="1"/>
    <xf numFmtId="14" fontId="7" fillId="5" borderId="0" xfId="0" applyNumberFormat="1" applyFont="1" applyFill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14" fontId="0" fillId="4" borderId="0" xfId="0" applyNumberFormat="1" applyFill="1" applyAlignment="1">
      <alignment horizontal="center"/>
    </xf>
  </cellXfs>
  <cellStyles count="1">
    <cellStyle name="Normal" xfId="0" builtinId="0"/>
  </cellStyles>
  <dxfs count="12"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theme="3"/>
        </patternFill>
      </fill>
      <alignment horizontal="left" vertical="center" textRotation="0" wrapText="0" indent="0" justifyLastLine="0" shrinkToFit="0" readingOrder="0"/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checked="Checked" fmlaLink="lists!$C$2" lockText="1" noThreeD="1"/>
</file>

<file path=xl/ctrlProps/ctrlProp10.xml><?xml version="1.0" encoding="utf-8"?>
<formControlPr xmlns="http://schemas.microsoft.com/office/spreadsheetml/2009/9/main" objectType="CheckBox" checked="Checked" fmlaLink="lists!$C$14" lockText="1" noThreeD="1"/>
</file>

<file path=xl/ctrlProps/ctrlProp11.xml><?xml version="1.0" encoding="utf-8"?>
<formControlPr xmlns="http://schemas.microsoft.com/office/spreadsheetml/2009/9/main" objectType="CheckBox" checked="Checked" fmlaLink="lists!$C$15" lockText="1" noThreeD="1"/>
</file>

<file path=xl/ctrlProps/ctrlProp12.xml><?xml version="1.0" encoding="utf-8"?>
<formControlPr xmlns="http://schemas.microsoft.com/office/spreadsheetml/2009/9/main" objectType="CheckBox" checked="Checked" fmlaLink="lists!$C$16" lockText="1" noThreeD="1"/>
</file>

<file path=xl/ctrlProps/ctrlProp13.xml><?xml version="1.0" encoding="utf-8"?>
<formControlPr xmlns="http://schemas.microsoft.com/office/spreadsheetml/2009/9/main" objectType="CheckBox" checked="Checked" fmlaLink="lists!$C$17" lockText="1" noThreeD="1"/>
</file>

<file path=xl/ctrlProps/ctrlProp14.xml><?xml version="1.0" encoding="utf-8"?>
<formControlPr xmlns="http://schemas.microsoft.com/office/spreadsheetml/2009/9/main" objectType="CheckBox" checked="Checked" fmlaLink="lists!$C$7" lockText="1" noThreeD="1"/>
</file>

<file path=xl/ctrlProps/ctrlProp15.xml><?xml version="1.0" encoding="utf-8"?>
<formControlPr xmlns="http://schemas.microsoft.com/office/spreadsheetml/2009/9/main" objectType="CheckBox" checked="Checked" fmlaLink="lists!$C$11" lockText="1" noThreeD="1"/>
</file>

<file path=xl/ctrlProps/ctrlProp16.xml><?xml version="1.0" encoding="utf-8"?>
<formControlPr xmlns="http://schemas.microsoft.com/office/spreadsheetml/2009/9/main" objectType="CheckBox" checked="Checked" fmlaLink="lists!$C$23" lockText="1" noThreeD="1"/>
</file>

<file path=xl/ctrlProps/ctrlProp17.xml><?xml version="1.0" encoding="utf-8"?>
<formControlPr xmlns="http://schemas.microsoft.com/office/spreadsheetml/2009/9/main" objectType="CheckBox" checked="Checked" fmlaLink="lists!$C$24" lockText="1" noThreeD="1"/>
</file>

<file path=xl/ctrlProps/ctrlProp18.xml><?xml version="1.0" encoding="utf-8"?>
<formControlPr xmlns="http://schemas.microsoft.com/office/spreadsheetml/2009/9/main" objectType="CheckBox" checked="Checked" fmlaLink="lists!$C$25" lockText="1" noThreeD="1"/>
</file>

<file path=xl/ctrlProps/ctrlProp19.xml><?xml version="1.0" encoding="utf-8"?>
<formControlPr xmlns="http://schemas.microsoft.com/office/spreadsheetml/2009/9/main" objectType="CheckBox" checked="Checked" fmlaLink="lists!$C$29" lockText="1" noThreeD="1"/>
</file>

<file path=xl/ctrlProps/ctrlProp2.xml><?xml version="1.0" encoding="utf-8"?>
<formControlPr xmlns="http://schemas.microsoft.com/office/spreadsheetml/2009/9/main" objectType="CheckBox" checked="Checked" fmlaLink="lists!$C$3" lockText="1" noThreeD="1"/>
</file>

<file path=xl/ctrlProps/ctrlProp20.xml><?xml version="1.0" encoding="utf-8"?>
<formControlPr xmlns="http://schemas.microsoft.com/office/spreadsheetml/2009/9/main" objectType="CheckBox" checked="Checked" fmlaLink="lists!$C$28" lockText="1" noThreeD="1"/>
</file>

<file path=xl/ctrlProps/ctrlProp3.xml><?xml version="1.0" encoding="utf-8"?>
<formControlPr xmlns="http://schemas.microsoft.com/office/spreadsheetml/2009/9/main" objectType="CheckBox" checked="Checked" fmlaLink="lists!$C$4" lockText="1" noThreeD="1"/>
</file>

<file path=xl/ctrlProps/ctrlProp4.xml><?xml version="1.0" encoding="utf-8"?>
<formControlPr xmlns="http://schemas.microsoft.com/office/spreadsheetml/2009/9/main" objectType="CheckBox" checked="Checked" fmlaLink="lists!$C$5" lockText="1" noThreeD="1"/>
</file>

<file path=xl/ctrlProps/ctrlProp5.xml><?xml version="1.0" encoding="utf-8"?>
<formControlPr xmlns="http://schemas.microsoft.com/office/spreadsheetml/2009/9/main" objectType="CheckBox" checked="Checked" fmlaLink="lists!$C$6" lockText="1" noThreeD="1"/>
</file>

<file path=xl/ctrlProps/ctrlProp6.xml><?xml version="1.0" encoding="utf-8"?>
<formControlPr xmlns="http://schemas.microsoft.com/office/spreadsheetml/2009/9/main" objectType="CheckBox" checked="Checked" fmlaLink="lists!$C$8" lockText="1" noThreeD="1"/>
</file>

<file path=xl/ctrlProps/ctrlProp7.xml><?xml version="1.0" encoding="utf-8"?>
<formControlPr xmlns="http://schemas.microsoft.com/office/spreadsheetml/2009/9/main" objectType="CheckBox" checked="Checked" fmlaLink="lists!$C$27" lockText="1" noThreeD="1"/>
</file>

<file path=xl/ctrlProps/ctrlProp8.xml><?xml version="1.0" encoding="utf-8"?>
<formControlPr xmlns="http://schemas.microsoft.com/office/spreadsheetml/2009/9/main" objectType="CheckBox" checked="Checked" fmlaLink="lists!$C$12" lockText="1" noThreeD="1"/>
</file>

<file path=xl/ctrlProps/ctrlProp9.xml><?xml version="1.0" encoding="utf-8"?>
<formControlPr xmlns="http://schemas.microsoft.com/office/spreadsheetml/2009/9/main" objectType="CheckBox" checked="Checked" fmlaLink="lists!$C$13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3</xdr:row>
          <xdr:rowOff>82550</xdr:rowOff>
        </xdr:from>
        <xdr:to>
          <xdr:col>1</xdr:col>
          <xdr:colOff>692150</xdr:colOff>
          <xdr:row>4</xdr:row>
          <xdr:rowOff>114300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HCap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5</xdr:row>
          <xdr:rowOff>101600</xdr:rowOff>
        </xdr:from>
        <xdr:to>
          <xdr:col>1</xdr:col>
          <xdr:colOff>692150</xdr:colOff>
          <xdr:row>6</xdr:row>
          <xdr:rowOff>120650</xdr:rowOff>
        </xdr:to>
        <xdr:sp macro="" textlink="">
          <xdr:nvSpPr>
            <xdr:cNvPr id="1026" name="Check Box 2" descr="WFA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WFA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</xdr:row>
          <xdr:rowOff>120650</xdr:rowOff>
        </xdr:from>
        <xdr:to>
          <xdr:col>3</xdr:col>
          <xdr:colOff>800100</xdr:colOff>
          <xdr:row>2</xdr:row>
          <xdr:rowOff>152400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39999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2yo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3</xdr:row>
          <xdr:rowOff>152400</xdr:rowOff>
        </xdr:from>
        <xdr:to>
          <xdr:col>3</xdr:col>
          <xdr:colOff>806450</xdr:colOff>
          <xdr:row>5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>
                <a:alpha val="39999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3yo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5</xdr:row>
          <xdr:rowOff>184150</xdr:rowOff>
        </xdr:from>
        <xdr:to>
          <xdr:col>3</xdr:col>
          <xdr:colOff>825500</xdr:colOff>
          <xdr:row>7</xdr:row>
          <xdr:rowOff>25400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>
                <a:alpha val="39999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1</xdr:row>
          <xdr:rowOff>101600</xdr:rowOff>
        </xdr:from>
        <xdr:to>
          <xdr:col>6</xdr:col>
          <xdr:colOff>533400</xdr:colOff>
          <xdr:row>2</xdr:row>
          <xdr:rowOff>120650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Fillies only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3</xdr:row>
          <xdr:rowOff>146050</xdr:rowOff>
        </xdr:from>
        <xdr:to>
          <xdr:col>6</xdr:col>
          <xdr:colOff>527050</xdr:colOff>
          <xdr:row>4</xdr:row>
          <xdr:rowOff>152400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>
                <a:alpha val="75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Mdn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</xdr:row>
          <xdr:rowOff>44450</xdr:rowOff>
        </xdr:from>
        <xdr:to>
          <xdr:col>5</xdr:col>
          <xdr:colOff>215900</xdr:colOff>
          <xdr:row>2</xdr:row>
          <xdr:rowOff>76200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2</xdr:row>
          <xdr:rowOff>76200</xdr:rowOff>
        </xdr:from>
        <xdr:to>
          <xdr:col>5</xdr:col>
          <xdr:colOff>215900</xdr:colOff>
          <xdr:row>3</xdr:row>
          <xdr:rowOff>107950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C3 Box 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3</xdr:row>
          <xdr:rowOff>101600</xdr:rowOff>
        </xdr:from>
        <xdr:to>
          <xdr:col>5</xdr:col>
          <xdr:colOff>215900</xdr:colOff>
          <xdr:row>4</xdr:row>
          <xdr:rowOff>120650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C4 Box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4</xdr:row>
          <xdr:rowOff>114300</xdr:rowOff>
        </xdr:from>
        <xdr:to>
          <xdr:col>5</xdr:col>
          <xdr:colOff>215900</xdr:colOff>
          <xdr:row>5</xdr:row>
          <xdr:rowOff>146050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C5 Box 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5</xdr:row>
          <xdr:rowOff>114300</xdr:rowOff>
        </xdr:from>
        <xdr:to>
          <xdr:col>5</xdr:col>
          <xdr:colOff>215900</xdr:colOff>
          <xdr:row>6</xdr:row>
          <xdr:rowOff>146050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C6 Box 19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71437</xdr:colOff>
      <xdr:row>0</xdr:row>
      <xdr:rowOff>0</xdr:rowOff>
    </xdr:from>
    <xdr:to>
      <xdr:col>3</xdr:col>
      <xdr:colOff>123828</xdr:colOff>
      <xdr:row>2</xdr:row>
      <xdr:rowOff>114299</xdr:rowOff>
    </xdr:to>
    <xdr:pic>
      <xdr:nvPicPr>
        <xdr:cNvPr id="14" name="Picture 13" descr="http://course-specialist.co.uk/wp-content/uploads/2014/11/BHA-Logo.png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472"/>
        <a:stretch/>
      </xdr:blipFill>
      <xdr:spPr bwMode="auto">
        <a:xfrm>
          <a:off x="444817" y="0"/>
          <a:ext cx="1736411" cy="480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6</xdr:row>
          <xdr:rowOff>120650</xdr:rowOff>
        </xdr:from>
        <xdr:to>
          <xdr:col>5</xdr:col>
          <xdr:colOff>260350</xdr:colOff>
          <xdr:row>7</xdr:row>
          <xdr:rowOff>152400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0</xdr:row>
          <xdr:rowOff>63500</xdr:rowOff>
        </xdr:from>
        <xdr:to>
          <xdr:col>6</xdr:col>
          <xdr:colOff>533400</xdr:colOff>
          <xdr:row>1</xdr:row>
          <xdr:rowOff>82550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0</xdr:row>
          <xdr:rowOff>38100</xdr:rowOff>
        </xdr:from>
        <xdr:to>
          <xdr:col>5</xdr:col>
          <xdr:colOff>215900</xdr:colOff>
          <xdr:row>1</xdr:row>
          <xdr:rowOff>69850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603250</xdr:colOff>
          <xdr:row>3</xdr:row>
          <xdr:rowOff>38100</xdr:rowOff>
        </xdr:from>
        <xdr:to>
          <xdr:col>10</xdr:col>
          <xdr:colOff>184150</xdr:colOff>
          <xdr:row>4</xdr:row>
          <xdr:rowOff>69850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North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603250</xdr:colOff>
          <xdr:row>4</xdr:row>
          <xdr:rowOff>114300</xdr:rowOff>
        </xdr:from>
        <xdr:to>
          <xdr:col>10</xdr:col>
          <xdr:colOff>190500</xdr:colOff>
          <xdr:row>5</xdr:row>
          <xdr:rowOff>146050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Midlands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609600</xdr:colOff>
          <xdr:row>5</xdr:row>
          <xdr:rowOff>177800</xdr:rowOff>
        </xdr:from>
        <xdr:to>
          <xdr:col>10</xdr:col>
          <xdr:colOff>196850</xdr:colOff>
          <xdr:row>7</xdr:row>
          <xdr:rowOff>12700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South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6</xdr:row>
          <xdr:rowOff>38100</xdr:rowOff>
        </xdr:from>
        <xdr:to>
          <xdr:col>6</xdr:col>
          <xdr:colOff>527050</xdr:colOff>
          <xdr:row>7</xdr:row>
          <xdr:rowOff>38100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>
                <a:alpha val="75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5</xdr:row>
          <xdr:rowOff>0</xdr:rowOff>
        </xdr:from>
        <xdr:to>
          <xdr:col>6</xdr:col>
          <xdr:colOff>520700</xdr:colOff>
          <xdr:row>6</xdr:row>
          <xdr:rowOff>6350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>
                <a:alpha val="75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Nov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1EE581-06C9-4B5B-ABAB-01E9D684A88F}" name="Table1" displayName="Table1" ref="B9:K159" totalsRowShown="0" headerRowDxfId="10">
  <autoFilter ref="B9:K159" xr:uid="{23683773-B3C4-4E40-B689-1FC945298572}"/>
  <tableColumns count="10">
    <tableColumn id="10" xr3:uid="{6BE321F3-A353-4BFB-971C-DEC434160191}" name="Date" dataDxfId="9">
      <calculatedColumnFormula>IFERROR(VLOOKUP($A10,'Raw - F'!$B:$Q,2,FALSE),"")</calculatedColumnFormula>
    </tableColumn>
    <tableColumn id="2" xr3:uid="{B8DA72C5-8F1F-42FB-92B4-3224FFACABC2}" name="Region" dataDxfId="8">
      <calculatedColumnFormula>IFERROR(VLOOKUP($A10,'Raw - F'!$B:$Q,4,FALSE),"")</calculatedColumnFormula>
    </tableColumn>
    <tableColumn id="1" xr3:uid="{CD9829D2-7041-47D0-BB8C-1793427A2631}" name="Course" dataDxfId="7">
      <calculatedColumnFormula>IFERROR(VLOOKUP($A10,'Raw - F'!$B:$Q,3,FALSE),"")</calculatedColumnFormula>
    </tableColumn>
    <tableColumn id="3" xr3:uid="{6DA28648-9B99-46F4-B73C-B4E67D983037}" name="Type" dataDxfId="6">
      <calculatedColumnFormula>IFERROR(VLOOKUP($A10,'Raw - F'!$B:$Q,9,FALSE),"")</calculatedColumnFormula>
    </tableColumn>
    <tableColumn id="4" xr3:uid="{9E2B5079-2BF3-4BC5-8CAB-98603CC2EF56}" name="Age" dataDxfId="5">
      <calculatedColumnFormula>SUBSTITUTE(IFERROR(VLOOKUP($A10,'Raw - F'!$B:$N,13,FALSE),""),"0","")</calculatedColumnFormula>
    </tableColumn>
    <tableColumn id="5" xr3:uid="{533340C9-C1A0-4853-A233-1401F0CC6997}" name="Mdn/Nov" dataDxfId="4">
      <calculatedColumnFormula>SUBSTITUTE(IFERROR(VLOOKUP($A10,'Raw - F'!$B:$N,10,FALSE),""),"0","")</calculatedColumnFormula>
    </tableColumn>
    <tableColumn id="6" xr3:uid="{98C1EE9F-3A17-4BF0-8810-86D576E098E4}" name="Class" dataDxfId="3">
      <calculatedColumnFormula>IFERROR(VLOOKUP($A10,'Raw - F'!$B:$N,8,FALSE),"")</calculatedColumnFormula>
    </tableColumn>
    <tableColumn id="11" xr3:uid="{1E010D20-842A-423A-A102-AA34C1A803B5}" name="RB" dataDxfId="2">
      <calculatedColumnFormula>IFERROR(VLOOKUP($A10,'Raw - F'!$B:$V,21,FALSE),"")</calculatedColumnFormula>
    </tableColumn>
    <tableColumn id="7" xr3:uid="{46BC5EF8-73D1-4F72-BF8D-6C39D8351EBF}" name="Sex" dataDxfId="1">
      <calculatedColumnFormula>IFERROR(VLOOKUP($A10,'Raw - F'!$B:$O,14,FALSE),"")</calculatedColumnFormula>
    </tableColumn>
    <tableColumn id="8" xr3:uid="{070CFCC8-7F34-44D4-8057-395541FE2959}" name="Distance" dataDxfId="0">
      <calculatedColumnFormula>IFERROR(VLOOKUP($A10,'Raw - F'!$B:$O,6,FALSE),"")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9FF7E-5CA7-4E99-9231-783A93D9B25D}">
  <dimension ref="A1:AD150"/>
  <sheetViews>
    <sheetView workbookViewId="0">
      <selection activeCell="I1" sqref="I1"/>
    </sheetView>
  </sheetViews>
  <sheetFormatPr defaultRowHeight="14.5" x14ac:dyDescent="0.35"/>
  <cols>
    <col min="3" max="3" width="10.08984375" bestFit="1" customWidth="1"/>
  </cols>
  <sheetData>
    <row r="1" spans="1:30" x14ac:dyDescent="0.35"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2" t="s">
        <v>15</v>
      </c>
      <c r="S1" s="2" t="s">
        <v>16</v>
      </c>
      <c r="T1" s="3" t="s">
        <v>17</v>
      </c>
      <c r="U1" s="3" t="s">
        <v>18</v>
      </c>
      <c r="V1" s="3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</row>
    <row r="2" spans="1:30" x14ac:dyDescent="0.35">
      <c r="A2" s="4">
        <f>IF(B2="",A1,B2+1)</f>
        <v>2</v>
      </c>
      <c r="B2" s="4">
        <f t="shared" ref="B2:B65" si="0">IF(AND(A1&lt;1,AD2=1),1,IF(AD2=1,A1,""))</f>
        <v>1</v>
      </c>
      <c r="C2" s="5">
        <v>43983</v>
      </c>
      <c r="D2" s="6" t="s">
        <v>28</v>
      </c>
      <c r="E2" s="6" t="str">
        <f>VLOOKUP(D2,lists!$W:$X,2,FALSE)</f>
        <v>North</v>
      </c>
      <c r="F2" s="6" t="s">
        <v>30</v>
      </c>
      <c r="G2" s="7" t="s">
        <v>40</v>
      </c>
      <c r="H2" s="7">
        <v>5</v>
      </c>
      <c r="I2" s="8">
        <v>5</v>
      </c>
      <c r="J2" s="6" t="s">
        <v>32</v>
      </c>
      <c r="K2" s="6"/>
      <c r="L2" s="6"/>
      <c r="M2" s="6" t="s">
        <v>33</v>
      </c>
      <c r="N2" s="7" t="s">
        <v>34</v>
      </c>
      <c r="O2" s="7" t="s">
        <v>35</v>
      </c>
      <c r="P2" s="8">
        <v>49</v>
      </c>
      <c r="Q2" s="8">
        <v>68</v>
      </c>
      <c r="R2" s="9"/>
      <c r="S2" s="9"/>
      <c r="T2" s="3" t="str">
        <f>IF(OR(N2="2O",N2="3O"),N2,"Other")</f>
        <v>Other</v>
      </c>
      <c r="U2" s="3" t="str">
        <f>IF(O2="F",O2,"A")</f>
        <v>A</v>
      </c>
      <c r="V2" s="3" t="str">
        <f>IF(Q2=0,"Open",P2&amp;"-"&amp;Q2)</f>
        <v>49-68</v>
      </c>
      <c r="W2" t="b">
        <f>VLOOKUP(J2,lists!$B$2:$C$3,2,FALSE)</f>
        <v>1</v>
      </c>
      <c r="X2" t="b">
        <f>VLOOKUP(T2,lists!$B:$C,2,FALSE)</f>
        <v>1</v>
      </c>
      <c r="Y2" t="b">
        <f>IF(AND(H2&gt;=FLAT!$J$1,'Raw - F'!H2&lt;=FLAT!$J$2),TRUE,FALSE)</f>
        <v>1</v>
      </c>
      <c r="Z2" t="b">
        <f>VLOOKUP(U2,lists!$B$7:$C$8,2,FALSE)</f>
        <v>1</v>
      </c>
      <c r="AA2" t="b">
        <f>VLOOKUP(IF(K2="","Open",SUBSTITUTE(K2,"/Nov","")),lists!$B$27:$D$29,2,FALSE)</f>
        <v>1</v>
      </c>
      <c r="AB2" t="b">
        <f>VLOOKUP(I2,lists!B:C,2,FALSE)</f>
        <v>1</v>
      </c>
      <c r="AC2" t="b">
        <f>VLOOKUP(E2,lists!$B$23:$D$25,2,FALSE)</f>
        <v>1</v>
      </c>
      <c r="AD2">
        <f>IF(AND(W2=TRUE,X2=TRUE,Y2=TRUE,Z2=TRUE,AA2=TRUE,AB2=TRUE,AC2=TRUE),1,0)</f>
        <v>1</v>
      </c>
    </row>
    <row r="3" spans="1:30" x14ac:dyDescent="0.35">
      <c r="A3" s="4">
        <f t="shared" ref="A3:A66" si="1">IF(B3="",A2,B3+1)</f>
        <v>3</v>
      </c>
      <c r="B3" s="4">
        <f t="shared" si="0"/>
        <v>2</v>
      </c>
      <c r="C3" s="5">
        <v>43983</v>
      </c>
      <c r="D3" s="6" t="s">
        <v>28</v>
      </c>
      <c r="E3" s="6" t="str">
        <f>VLOOKUP(D3,lists!$W:$X,2,FALSE)</f>
        <v>North</v>
      </c>
      <c r="F3" s="6" t="s">
        <v>50</v>
      </c>
      <c r="G3" s="7" t="s">
        <v>38</v>
      </c>
      <c r="H3" s="7">
        <v>6</v>
      </c>
      <c r="I3" s="8">
        <v>5</v>
      </c>
      <c r="J3" s="6" t="s">
        <v>41</v>
      </c>
      <c r="K3" s="6" t="s">
        <v>51</v>
      </c>
      <c r="L3" s="6"/>
      <c r="M3" s="6" t="s">
        <v>33</v>
      </c>
      <c r="N3" s="7" t="s">
        <v>47</v>
      </c>
      <c r="O3" s="7" t="s">
        <v>35</v>
      </c>
      <c r="P3" s="8">
        <v>0</v>
      </c>
      <c r="Q3" s="8">
        <v>0</v>
      </c>
      <c r="R3" s="9"/>
      <c r="S3" s="9"/>
      <c r="T3" s="3" t="str">
        <f t="shared" ref="T3:T66" si="2">IF(OR(N3="2O",N3="3O"),N3,"Other")</f>
        <v>Other</v>
      </c>
      <c r="U3" s="3" t="str">
        <f t="shared" ref="U3:U66" si="3">IF(O3="F",O3,"A")</f>
        <v>A</v>
      </c>
      <c r="V3" s="3" t="str">
        <f t="shared" ref="V3:V66" si="4">IF(Q3=0,"Open",P3&amp;"-"&amp;Q3)</f>
        <v>Open</v>
      </c>
      <c r="W3" t="b">
        <f>VLOOKUP(J3,lists!$B$2:$C$3,2,FALSE)</f>
        <v>1</v>
      </c>
      <c r="X3" t="b">
        <f>VLOOKUP(T3,lists!$B:$C,2,FALSE)</f>
        <v>1</v>
      </c>
      <c r="Y3" t="b">
        <f>IF(AND(H3&gt;=FLAT!$J$1,'Raw - F'!H3&lt;=FLAT!$J$2),TRUE,FALSE)</f>
        <v>1</v>
      </c>
      <c r="Z3" t="b">
        <f>VLOOKUP(U3,lists!$B$7:$C$8,2,FALSE)</f>
        <v>1</v>
      </c>
      <c r="AA3" t="b">
        <f>VLOOKUP(IF(K3="","Open",SUBSTITUTE(K3,"/Nov","")),lists!$B$27:$D$29,2,FALSE)</f>
        <v>1</v>
      </c>
      <c r="AB3" t="b">
        <f>VLOOKUP(I3,lists!B:C,2,FALSE)</f>
        <v>1</v>
      </c>
      <c r="AC3" t="b">
        <f>VLOOKUP(E3,lists!$B$23:$D$25,2,FALSE)</f>
        <v>1</v>
      </c>
      <c r="AD3">
        <f t="shared" ref="AD3:AD66" si="5">IF(AND(W3=TRUE,X3=TRUE,Y3=TRUE,Z3=TRUE,AA3=TRUE,AB3=TRUE,AC3=TRUE),1,0)</f>
        <v>1</v>
      </c>
    </row>
    <row r="4" spans="1:30" x14ac:dyDescent="0.35">
      <c r="A4" s="4">
        <f t="shared" si="1"/>
        <v>4</v>
      </c>
      <c r="B4" s="4">
        <f t="shared" si="0"/>
        <v>3</v>
      </c>
      <c r="C4" s="5">
        <v>43983</v>
      </c>
      <c r="D4" s="6" t="s">
        <v>28</v>
      </c>
      <c r="E4" s="6" t="str">
        <f>VLOOKUP(D4,lists!$W:$X,2,FALSE)</f>
        <v>North</v>
      </c>
      <c r="F4" s="6" t="s">
        <v>30</v>
      </c>
      <c r="G4" s="7" t="s">
        <v>38</v>
      </c>
      <c r="H4" s="7">
        <v>6</v>
      </c>
      <c r="I4" s="8">
        <v>5</v>
      </c>
      <c r="J4" s="6" t="s">
        <v>32</v>
      </c>
      <c r="K4" s="6"/>
      <c r="L4" s="6"/>
      <c r="M4" s="6" t="s">
        <v>33</v>
      </c>
      <c r="N4" s="7" t="s">
        <v>44</v>
      </c>
      <c r="O4" s="7" t="s">
        <v>35</v>
      </c>
      <c r="P4" s="8">
        <v>56</v>
      </c>
      <c r="Q4" s="8">
        <v>75</v>
      </c>
      <c r="R4" s="9"/>
      <c r="S4" s="9"/>
      <c r="T4" s="3" t="str">
        <f t="shared" si="2"/>
        <v>3O</v>
      </c>
      <c r="U4" s="3" t="str">
        <f t="shared" si="3"/>
        <v>A</v>
      </c>
      <c r="V4" s="3" t="str">
        <f t="shared" si="4"/>
        <v>56-75</v>
      </c>
      <c r="W4" t="b">
        <f>VLOOKUP(J4,lists!$B$2:$C$3,2,FALSE)</f>
        <v>1</v>
      </c>
      <c r="X4" t="b">
        <f>VLOOKUP(T4,lists!$B:$C,2,FALSE)</f>
        <v>1</v>
      </c>
      <c r="Y4" t="b">
        <f>IF(AND(H4&gt;=FLAT!$J$1,'Raw - F'!H4&lt;=FLAT!$J$2),TRUE,FALSE)</f>
        <v>1</v>
      </c>
      <c r="Z4" t="b">
        <f>VLOOKUP(U4,lists!$B$7:$C$8,2,FALSE)</f>
        <v>1</v>
      </c>
      <c r="AA4" t="b">
        <f>VLOOKUP(IF(K4="","Open",SUBSTITUTE(K4,"/Nov","")),lists!$B$27:$D$29,2,FALSE)</f>
        <v>1</v>
      </c>
      <c r="AB4" t="b">
        <f>VLOOKUP(I4,lists!B:C,2,FALSE)</f>
        <v>1</v>
      </c>
      <c r="AC4" t="b">
        <f>VLOOKUP(E4,lists!$B$23:$D$25,2,FALSE)</f>
        <v>1</v>
      </c>
      <c r="AD4">
        <f t="shared" si="5"/>
        <v>1</v>
      </c>
    </row>
    <row r="5" spans="1:30" x14ac:dyDescent="0.35">
      <c r="A5" s="4">
        <f t="shared" si="1"/>
        <v>5</v>
      </c>
      <c r="B5" s="4">
        <f t="shared" si="0"/>
        <v>4</v>
      </c>
      <c r="C5" s="5">
        <v>43983</v>
      </c>
      <c r="D5" s="6" t="s">
        <v>28</v>
      </c>
      <c r="E5" s="6" t="str">
        <f>VLOOKUP(D5,lists!$W:$X,2,FALSE)</f>
        <v>North</v>
      </c>
      <c r="F5" s="6" t="s">
        <v>30</v>
      </c>
      <c r="G5" s="7" t="s">
        <v>38</v>
      </c>
      <c r="H5" s="7">
        <v>6</v>
      </c>
      <c r="I5" s="8">
        <v>4</v>
      </c>
      <c r="J5" s="6" t="s">
        <v>32</v>
      </c>
      <c r="K5" s="6"/>
      <c r="L5" s="6"/>
      <c r="M5" s="6" t="s">
        <v>33</v>
      </c>
      <c r="N5" s="7" t="s">
        <v>34</v>
      </c>
      <c r="O5" s="7" t="s">
        <v>35</v>
      </c>
      <c r="P5" s="8">
        <v>66</v>
      </c>
      <c r="Q5" s="8">
        <v>85</v>
      </c>
      <c r="R5" s="9"/>
      <c r="S5" s="9"/>
      <c r="T5" s="3" t="str">
        <f t="shared" si="2"/>
        <v>Other</v>
      </c>
      <c r="U5" s="3" t="str">
        <f t="shared" si="3"/>
        <v>A</v>
      </c>
      <c r="V5" s="3" t="str">
        <f t="shared" si="4"/>
        <v>66-85</v>
      </c>
      <c r="W5" t="b">
        <f>VLOOKUP(J5,lists!$B$2:$C$3,2,FALSE)</f>
        <v>1</v>
      </c>
      <c r="X5" t="b">
        <f>VLOOKUP(T5,lists!$B:$C,2,FALSE)</f>
        <v>1</v>
      </c>
      <c r="Y5" t="b">
        <f>IF(AND(H5&gt;=FLAT!$J$1,'Raw - F'!H5&lt;=FLAT!$J$2),TRUE,FALSE)</f>
        <v>1</v>
      </c>
      <c r="Z5" t="b">
        <f>VLOOKUP(U5,lists!$B$7:$C$8,2,FALSE)</f>
        <v>1</v>
      </c>
      <c r="AA5" t="b">
        <f>VLOOKUP(IF(K5="","Open",SUBSTITUTE(K5,"/Nov","")),lists!$B$27:$D$29,2,FALSE)</f>
        <v>1</v>
      </c>
      <c r="AB5" t="b">
        <f>VLOOKUP(I5,lists!B:C,2,FALSE)</f>
        <v>1</v>
      </c>
      <c r="AC5" t="b">
        <f>VLOOKUP(E5,lists!$B$23:$D$25,2,FALSE)</f>
        <v>1</v>
      </c>
      <c r="AD5">
        <f t="shared" si="5"/>
        <v>1</v>
      </c>
    </row>
    <row r="6" spans="1:30" x14ac:dyDescent="0.35">
      <c r="A6" s="4">
        <f t="shared" si="1"/>
        <v>6</v>
      </c>
      <c r="B6" s="4">
        <f t="shared" si="0"/>
        <v>5</v>
      </c>
      <c r="C6" s="5">
        <v>43983</v>
      </c>
      <c r="D6" s="6" t="s">
        <v>28</v>
      </c>
      <c r="E6" s="6" t="str">
        <f>VLOOKUP(D6,lists!$W:$X,2,FALSE)</f>
        <v>North</v>
      </c>
      <c r="F6" s="6" t="s">
        <v>30</v>
      </c>
      <c r="G6" s="7" t="s">
        <v>37</v>
      </c>
      <c r="H6" s="7">
        <v>8</v>
      </c>
      <c r="I6" s="8">
        <v>4</v>
      </c>
      <c r="J6" s="6" t="s">
        <v>32</v>
      </c>
      <c r="K6" s="6"/>
      <c r="L6" s="6"/>
      <c r="M6" s="6" t="s">
        <v>33</v>
      </c>
      <c r="N6" s="7" t="s">
        <v>34</v>
      </c>
      <c r="O6" s="7" t="s">
        <v>35</v>
      </c>
      <c r="P6" s="8">
        <v>59</v>
      </c>
      <c r="Q6" s="8">
        <v>78</v>
      </c>
      <c r="R6" s="9"/>
      <c r="S6" s="9"/>
      <c r="T6" s="3" t="str">
        <f t="shared" si="2"/>
        <v>Other</v>
      </c>
      <c r="U6" s="3" t="str">
        <f t="shared" si="3"/>
        <v>A</v>
      </c>
      <c r="V6" s="3" t="str">
        <f t="shared" si="4"/>
        <v>59-78</v>
      </c>
      <c r="W6" t="b">
        <f>VLOOKUP(J6,lists!$B$2:$C$3,2,FALSE)</f>
        <v>1</v>
      </c>
      <c r="X6" t="b">
        <f>VLOOKUP(T6,lists!$B:$C,2,FALSE)</f>
        <v>1</v>
      </c>
      <c r="Y6" t="b">
        <f>IF(AND(H6&gt;=FLAT!$J$1,'Raw - F'!H6&lt;=FLAT!$J$2),TRUE,FALSE)</f>
        <v>1</v>
      </c>
      <c r="Z6" t="b">
        <f>VLOOKUP(U6,lists!$B$7:$C$8,2,FALSE)</f>
        <v>1</v>
      </c>
      <c r="AA6" t="b">
        <f>VLOOKUP(IF(K6="","Open",SUBSTITUTE(K6,"/Nov","")),lists!$B$27:$D$29,2,FALSE)</f>
        <v>1</v>
      </c>
      <c r="AB6" t="b">
        <f>VLOOKUP(I6,lists!B:C,2,FALSE)</f>
        <v>1</v>
      </c>
      <c r="AC6" t="b">
        <f>VLOOKUP(E6,lists!$B$23:$D$25,2,FALSE)</f>
        <v>1</v>
      </c>
      <c r="AD6">
        <f t="shared" si="5"/>
        <v>1</v>
      </c>
    </row>
    <row r="7" spans="1:30" x14ac:dyDescent="0.35">
      <c r="A7" s="4">
        <f t="shared" si="1"/>
        <v>7</v>
      </c>
      <c r="B7" s="4">
        <f t="shared" si="0"/>
        <v>6</v>
      </c>
      <c r="C7" s="5">
        <v>43983</v>
      </c>
      <c r="D7" s="6" t="s">
        <v>28</v>
      </c>
      <c r="E7" s="6" t="str">
        <f>VLOOKUP(D7,lists!$W:$X,2,FALSE)</f>
        <v>North</v>
      </c>
      <c r="F7" s="6" t="s">
        <v>30</v>
      </c>
      <c r="G7" s="7" t="s">
        <v>37</v>
      </c>
      <c r="H7" s="7">
        <v>8</v>
      </c>
      <c r="I7" s="8">
        <v>6</v>
      </c>
      <c r="J7" s="6" t="s">
        <v>32</v>
      </c>
      <c r="K7" s="6"/>
      <c r="L7" s="6"/>
      <c r="M7" s="6" t="s">
        <v>33</v>
      </c>
      <c r="N7" s="7" t="s">
        <v>34</v>
      </c>
      <c r="O7" s="7" t="s">
        <v>35</v>
      </c>
      <c r="P7" s="8">
        <v>46</v>
      </c>
      <c r="Q7" s="8">
        <v>65</v>
      </c>
      <c r="R7" s="9"/>
      <c r="S7" s="9"/>
      <c r="T7" s="3" t="str">
        <f t="shared" si="2"/>
        <v>Other</v>
      </c>
      <c r="U7" s="3" t="str">
        <f t="shared" si="3"/>
        <v>A</v>
      </c>
      <c r="V7" s="3" t="str">
        <f t="shared" si="4"/>
        <v>46-65</v>
      </c>
      <c r="W7" t="b">
        <f>VLOOKUP(J7,lists!$B$2:$C$3,2,FALSE)</f>
        <v>1</v>
      </c>
      <c r="X7" t="b">
        <f>VLOOKUP(T7,lists!$B:$C,2,FALSE)</f>
        <v>1</v>
      </c>
      <c r="Y7" t="b">
        <f>IF(AND(H7&gt;=FLAT!$J$1,'Raw - F'!H7&lt;=FLAT!$J$2),TRUE,FALSE)</f>
        <v>1</v>
      </c>
      <c r="Z7" t="b">
        <f>VLOOKUP(U7,lists!$B$7:$C$8,2,FALSE)</f>
        <v>1</v>
      </c>
      <c r="AA7" t="b">
        <f>VLOOKUP(IF(K7="","Open",SUBSTITUTE(K7,"/Nov","")),lists!$B$27:$D$29,2,FALSE)</f>
        <v>1</v>
      </c>
      <c r="AB7" t="b">
        <f>VLOOKUP(I7,lists!B:C,2,FALSE)</f>
        <v>1</v>
      </c>
      <c r="AC7" t="b">
        <f>VLOOKUP(E7,lists!$B$23:$D$25,2,FALSE)</f>
        <v>1</v>
      </c>
      <c r="AD7">
        <f t="shared" si="5"/>
        <v>1</v>
      </c>
    </row>
    <row r="8" spans="1:30" x14ac:dyDescent="0.35">
      <c r="A8" s="4">
        <f t="shared" si="1"/>
        <v>8</v>
      </c>
      <c r="B8" s="4">
        <f t="shared" si="0"/>
        <v>7</v>
      </c>
      <c r="C8" s="5">
        <v>43983</v>
      </c>
      <c r="D8" s="6" t="s">
        <v>28</v>
      </c>
      <c r="E8" s="6" t="str">
        <f>VLOOKUP(D8,lists!$W:$X,2,FALSE)</f>
        <v>North</v>
      </c>
      <c r="F8" s="6" t="s">
        <v>45</v>
      </c>
      <c r="G8" s="7" t="s">
        <v>46</v>
      </c>
      <c r="H8" s="7">
        <v>10</v>
      </c>
      <c r="I8" s="8">
        <v>5</v>
      </c>
      <c r="J8" s="6" t="s">
        <v>41</v>
      </c>
      <c r="K8" s="6" t="s">
        <v>42</v>
      </c>
      <c r="L8" s="6"/>
      <c r="M8" s="6" t="s">
        <v>33</v>
      </c>
      <c r="N8" s="7" t="s">
        <v>47</v>
      </c>
      <c r="O8" s="7" t="s">
        <v>35</v>
      </c>
      <c r="P8" s="8">
        <v>0</v>
      </c>
      <c r="Q8" s="8">
        <v>0</v>
      </c>
      <c r="R8" s="9"/>
      <c r="S8" s="9"/>
      <c r="T8" s="3" t="str">
        <f t="shared" si="2"/>
        <v>Other</v>
      </c>
      <c r="U8" s="3" t="str">
        <f t="shared" si="3"/>
        <v>A</v>
      </c>
      <c r="V8" s="3" t="str">
        <f t="shared" si="4"/>
        <v>Open</v>
      </c>
      <c r="W8" t="b">
        <f>VLOOKUP(J8,lists!$B$2:$C$3,2,FALSE)</f>
        <v>1</v>
      </c>
      <c r="X8" t="b">
        <f>VLOOKUP(T8,lists!$B:$C,2,FALSE)</f>
        <v>1</v>
      </c>
      <c r="Y8" t="b">
        <f>IF(AND(H8&gt;=FLAT!$J$1,'Raw - F'!H8&lt;=FLAT!$J$2),TRUE,FALSE)</f>
        <v>1</v>
      </c>
      <c r="Z8" t="b">
        <f>VLOOKUP(U8,lists!$B$7:$C$8,2,FALSE)</f>
        <v>1</v>
      </c>
      <c r="AA8" t="b">
        <f>VLOOKUP(IF(K8="","Open",SUBSTITUTE(K8,"/Nov","")),lists!$B$27:$D$29,2,FALSE)</f>
        <v>1</v>
      </c>
      <c r="AB8" t="b">
        <f>VLOOKUP(I8,lists!B:C,2,FALSE)</f>
        <v>1</v>
      </c>
      <c r="AC8" t="b">
        <f>VLOOKUP(E8,lists!$B$23:$D$25,2,FALSE)</f>
        <v>1</v>
      </c>
      <c r="AD8">
        <f t="shared" si="5"/>
        <v>1</v>
      </c>
    </row>
    <row r="9" spans="1:30" x14ac:dyDescent="0.35">
      <c r="A9" s="4">
        <f t="shared" si="1"/>
        <v>9</v>
      </c>
      <c r="B9" s="4">
        <f t="shared" si="0"/>
        <v>8</v>
      </c>
      <c r="C9" s="5">
        <v>43983</v>
      </c>
      <c r="D9" s="6" t="s">
        <v>28</v>
      </c>
      <c r="E9" s="6" t="str">
        <f>VLOOKUP(D9,lists!$W:$X,2,FALSE)</f>
        <v>North</v>
      </c>
      <c r="F9" s="6" t="s">
        <v>30</v>
      </c>
      <c r="G9" s="7" t="s">
        <v>31</v>
      </c>
      <c r="H9" s="7">
        <v>12</v>
      </c>
      <c r="I9" s="8">
        <v>3</v>
      </c>
      <c r="J9" s="6" t="s">
        <v>32</v>
      </c>
      <c r="K9" s="6"/>
      <c r="L9" s="6"/>
      <c r="M9" s="6" t="s">
        <v>33</v>
      </c>
      <c r="N9" s="7" t="s">
        <v>34</v>
      </c>
      <c r="O9" s="7" t="s">
        <v>35</v>
      </c>
      <c r="P9" s="8">
        <v>76</v>
      </c>
      <c r="Q9" s="8">
        <v>95</v>
      </c>
      <c r="R9" s="9"/>
      <c r="S9" s="9"/>
      <c r="T9" s="3" t="str">
        <f t="shared" si="2"/>
        <v>Other</v>
      </c>
      <c r="U9" s="3" t="str">
        <f t="shared" si="3"/>
        <v>A</v>
      </c>
      <c r="V9" s="3" t="str">
        <f t="shared" si="4"/>
        <v>76-95</v>
      </c>
      <c r="W9" t="b">
        <f>VLOOKUP(J9,lists!$B$2:$C$3,2,FALSE)</f>
        <v>1</v>
      </c>
      <c r="X9" t="b">
        <f>VLOOKUP(T9,lists!$B:$C,2,FALSE)</f>
        <v>1</v>
      </c>
      <c r="Y9" t="b">
        <f>IF(AND(H9&gt;=FLAT!$J$1,'Raw - F'!H9&lt;=FLAT!$J$2),TRUE,FALSE)</f>
        <v>1</v>
      </c>
      <c r="Z9" t="b">
        <f>VLOOKUP(U9,lists!$B$7:$C$8,2,FALSE)</f>
        <v>1</v>
      </c>
      <c r="AA9" t="b">
        <f>VLOOKUP(IF(K9="","Open",SUBSTITUTE(K9,"/Nov","")),lists!$B$27:$D$29,2,FALSE)</f>
        <v>1</v>
      </c>
      <c r="AB9" t="b">
        <f>VLOOKUP(I9,lists!B:C,2,FALSE)</f>
        <v>1</v>
      </c>
      <c r="AC9" t="b">
        <f>VLOOKUP(E9,lists!$B$23:$D$25,2,FALSE)</f>
        <v>1</v>
      </c>
      <c r="AD9">
        <f t="shared" si="5"/>
        <v>1</v>
      </c>
    </row>
    <row r="10" spans="1:30" x14ac:dyDescent="0.35">
      <c r="A10" s="4">
        <f t="shared" si="1"/>
        <v>10</v>
      </c>
      <c r="B10" s="4">
        <f t="shared" si="0"/>
        <v>9</v>
      </c>
      <c r="C10" s="5">
        <v>43984</v>
      </c>
      <c r="D10" s="6" t="s">
        <v>48</v>
      </c>
      <c r="E10" s="6" t="str">
        <f>VLOOKUP(D10,lists!$W:$X,2,FALSE)</f>
        <v>South</v>
      </c>
      <c r="F10" s="6" t="s">
        <v>30</v>
      </c>
      <c r="G10" s="7" t="s">
        <v>40</v>
      </c>
      <c r="H10" s="7">
        <v>5</v>
      </c>
      <c r="I10" s="8">
        <v>4</v>
      </c>
      <c r="J10" s="6" t="s">
        <v>32</v>
      </c>
      <c r="K10" s="6"/>
      <c r="L10" s="6"/>
      <c r="M10" s="6" t="s">
        <v>33</v>
      </c>
      <c r="N10" s="7" t="s">
        <v>34</v>
      </c>
      <c r="O10" s="7" t="s">
        <v>35</v>
      </c>
      <c r="P10" s="8">
        <v>66</v>
      </c>
      <c r="Q10" s="8">
        <v>85</v>
      </c>
      <c r="R10" s="9"/>
      <c r="S10" s="9"/>
      <c r="T10" s="3" t="str">
        <f t="shared" si="2"/>
        <v>Other</v>
      </c>
      <c r="U10" s="3" t="str">
        <f t="shared" si="3"/>
        <v>A</v>
      </c>
      <c r="V10" s="3" t="str">
        <f t="shared" si="4"/>
        <v>66-85</v>
      </c>
      <c r="W10" t="b">
        <f>VLOOKUP(J10,lists!$B$2:$C$3,2,FALSE)</f>
        <v>1</v>
      </c>
      <c r="X10" t="b">
        <f>VLOOKUP(T10,lists!$B:$C,2,FALSE)</f>
        <v>1</v>
      </c>
      <c r="Y10" t="b">
        <f>IF(AND(H10&gt;=FLAT!$J$1,'Raw - F'!H10&lt;=FLAT!$J$2),TRUE,FALSE)</f>
        <v>1</v>
      </c>
      <c r="Z10" t="b">
        <f>VLOOKUP(U10,lists!$B$7:$C$8,2,FALSE)</f>
        <v>1</v>
      </c>
      <c r="AA10" t="b">
        <f>VLOOKUP(IF(K10="","Open",SUBSTITUTE(K10,"/Nov","")),lists!$B$27:$D$29,2,FALSE)</f>
        <v>1</v>
      </c>
      <c r="AB10" t="b">
        <f>VLOOKUP(I10,lists!B:C,2,FALSE)</f>
        <v>1</v>
      </c>
      <c r="AC10" t="b">
        <f>VLOOKUP(E10,lists!$B$23:$D$25,2,FALSE)</f>
        <v>1</v>
      </c>
      <c r="AD10">
        <f t="shared" si="5"/>
        <v>1</v>
      </c>
    </row>
    <row r="11" spans="1:30" x14ac:dyDescent="0.35">
      <c r="A11" s="4">
        <f t="shared" si="1"/>
        <v>11</v>
      </c>
      <c r="B11" s="4">
        <f t="shared" si="0"/>
        <v>10</v>
      </c>
      <c r="C11" s="5">
        <v>43984</v>
      </c>
      <c r="D11" s="6" t="s">
        <v>48</v>
      </c>
      <c r="E11" s="6" t="str">
        <f>VLOOKUP(D11,lists!$W:$X,2,FALSE)</f>
        <v>South</v>
      </c>
      <c r="F11" s="6" t="s">
        <v>30</v>
      </c>
      <c r="G11" s="7" t="s">
        <v>38</v>
      </c>
      <c r="H11" s="7">
        <v>6</v>
      </c>
      <c r="I11" s="8">
        <v>6</v>
      </c>
      <c r="J11" s="6" t="s">
        <v>32</v>
      </c>
      <c r="K11" s="6"/>
      <c r="L11" s="6"/>
      <c r="M11" s="6" t="s">
        <v>33</v>
      </c>
      <c r="N11" s="7" t="s">
        <v>44</v>
      </c>
      <c r="O11" s="7" t="s">
        <v>35</v>
      </c>
      <c r="P11" s="8">
        <v>46</v>
      </c>
      <c r="Q11" s="8">
        <v>60</v>
      </c>
      <c r="R11" s="9"/>
      <c r="S11" s="9"/>
      <c r="T11" s="3" t="str">
        <f t="shared" si="2"/>
        <v>3O</v>
      </c>
      <c r="U11" s="3" t="str">
        <f t="shared" si="3"/>
        <v>A</v>
      </c>
      <c r="V11" s="3" t="str">
        <f t="shared" si="4"/>
        <v>46-60</v>
      </c>
      <c r="W11" t="b">
        <f>VLOOKUP(J11,lists!$B$2:$C$3,2,FALSE)</f>
        <v>1</v>
      </c>
      <c r="X11" t="b">
        <f>VLOOKUP(T11,lists!$B:$C,2,FALSE)</f>
        <v>1</v>
      </c>
      <c r="Y11" t="b">
        <f>IF(AND(H11&gt;=FLAT!$J$1,'Raw - F'!H11&lt;=FLAT!$J$2),TRUE,FALSE)</f>
        <v>1</v>
      </c>
      <c r="Z11" t="b">
        <f>VLOOKUP(U11,lists!$B$7:$C$8,2,FALSE)</f>
        <v>1</v>
      </c>
      <c r="AA11" t="b">
        <f>VLOOKUP(IF(K11="","Open",SUBSTITUTE(K11,"/Nov","")),lists!$B$27:$D$29,2,FALSE)</f>
        <v>1</v>
      </c>
      <c r="AB11" t="b">
        <f>VLOOKUP(I11,lists!B:C,2,FALSE)</f>
        <v>1</v>
      </c>
      <c r="AC11" t="b">
        <f>VLOOKUP(E11,lists!$B$23:$D$25,2,FALSE)</f>
        <v>1</v>
      </c>
      <c r="AD11">
        <f t="shared" si="5"/>
        <v>1</v>
      </c>
    </row>
    <row r="12" spans="1:30" x14ac:dyDescent="0.35">
      <c r="A12" s="4">
        <f t="shared" si="1"/>
        <v>12</v>
      </c>
      <c r="B12" s="4">
        <f t="shared" si="0"/>
        <v>11</v>
      </c>
      <c r="C12" s="5">
        <v>43984</v>
      </c>
      <c r="D12" s="6" t="s">
        <v>48</v>
      </c>
      <c r="E12" s="6" t="str">
        <f>VLOOKUP(D12,lists!$W:$X,2,FALSE)</f>
        <v>South</v>
      </c>
      <c r="F12" s="6" t="s">
        <v>39</v>
      </c>
      <c r="G12" s="7" t="s">
        <v>37</v>
      </c>
      <c r="H12" s="7">
        <v>8</v>
      </c>
      <c r="I12" s="8">
        <v>5</v>
      </c>
      <c r="J12" s="6" t="s">
        <v>41</v>
      </c>
      <c r="K12" s="6" t="s">
        <v>42</v>
      </c>
      <c r="L12" s="6"/>
      <c r="M12" s="6" t="s">
        <v>33</v>
      </c>
      <c r="N12" s="7" t="s">
        <v>44</v>
      </c>
      <c r="O12" s="7" t="s">
        <v>35</v>
      </c>
      <c r="P12" s="8">
        <v>0</v>
      </c>
      <c r="Q12" s="8">
        <v>0</v>
      </c>
      <c r="R12" s="9"/>
      <c r="S12" s="9">
        <v>1500</v>
      </c>
      <c r="T12" s="3" t="str">
        <f t="shared" si="2"/>
        <v>3O</v>
      </c>
      <c r="U12" s="3" t="str">
        <f t="shared" si="3"/>
        <v>A</v>
      </c>
      <c r="V12" s="3" t="str">
        <f t="shared" si="4"/>
        <v>Open</v>
      </c>
      <c r="W12" t="b">
        <f>VLOOKUP(J12,lists!$B$2:$C$3,2,FALSE)</f>
        <v>1</v>
      </c>
      <c r="X12" t="b">
        <f>VLOOKUP(T12,lists!$B:$C,2,FALSE)</f>
        <v>1</v>
      </c>
      <c r="Y12" t="b">
        <f>IF(AND(H12&gt;=FLAT!$J$1,'Raw - F'!H12&lt;=FLAT!$J$2),TRUE,FALSE)</f>
        <v>1</v>
      </c>
      <c r="Z12" t="b">
        <f>VLOOKUP(U12,lists!$B$7:$C$8,2,FALSE)</f>
        <v>1</v>
      </c>
      <c r="AA12" t="b">
        <f>VLOOKUP(IF(K12="","Open",SUBSTITUTE(K12,"/Nov","")),lists!$B$27:$D$29,2,FALSE)</f>
        <v>1</v>
      </c>
      <c r="AB12" t="b">
        <f>VLOOKUP(I12,lists!B:C,2,FALSE)</f>
        <v>1</v>
      </c>
      <c r="AC12" t="b">
        <f>VLOOKUP(E12,lists!$B$23:$D$25,2,FALSE)</f>
        <v>1</v>
      </c>
      <c r="AD12">
        <f t="shared" si="5"/>
        <v>1</v>
      </c>
    </row>
    <row r="13" spans="1:30" x14ac:dyDescent="0.35">
      <c r="A13" s="4">
        <f t="shared" si="1"/>
        <v>13</v>
      </c>
      <c r="B13" s="4">
        <f t="shared" si="0"/>
        <v>12</v>
      </c>
      <c r="C13" s="5">
        <v>43984</v>
      </c>
      <c r="D13" s="6" t="s">
        <v>48</v>
      </c>
      <c r="E13" s="6" t="str">
        <f>VLOOKUP(D13,lists!$W:$X,2,FALSE)</f>
        <v>South</v>
      </c>
      <c r="F13" s="6" t="s">
        <v>45</v>
      </c>
      <c r="G13" s="7" t="s">
        <v>46</v>
      </c>
      <c r="H13" s="7">
        <v>10</v>
      </c>
      <c r="I13" s="8">
        <v>5</v>
      </c>
      <c r="J13" s="6" t="s">
        <v>41</v>
      </c>
      <c r="K13" s="6" t="s">
        <v>42</v>
      </c>
      <c r="L13" s="6"/>
      <c r="M13" s="6" t="s">
        <v>33</v>
      </c>
      <c r="N13" s="7" t="s">
        <v>47</v>
      </c>
      <c r="O13" s="7" t="s">
        <v>35</v>
      </c>
      <c r="P13" s="8">
        <v>0</v>
      </c>
      <c r="Q13" s="8">
        <v>0</v>
      </c>
      <c r="R13" s="9"/>
      <c r="S13" s="9"/>
      <c r="T13" s="3" t="str">
        <f t="shared" si="2"/>
        <v>Other</v>
      </c>
      <c r="U13" s="3" t="str">
        <f t="shared" si="3"/>
        <v>A</v>
      </c>
      <c r="V13" s="3" t="str">
        <f t="shared" si="4"/>
        <v>Open</v>
      </c>
      <c r="W13" t="b">
        <f>VLOOKUP(J13,lists!$B$2:$C$3,2,FALSE)</f>
        <v>1</v>
      </c>
      <c r="X13" t="b">
        <f>VLOOKUP(T13,lists!$B:$C,2,FALSE)</f>
        <v>1</v>
      </c>
      <c r="Y13" t="b">
        <f>IF(AND(H13&gt;=FLAT!$J$1,'Raw - F'!H13&lt;=FLAT!$J$2),TRUE,FALSE)</f>
        <v>1</v>
      </c>
      <c r="Z13" t="b">
        <f>VLOOKUP(U13,lists!$B$7:$C$8,2,FALSE)</f>
        <v>1</v>
      </c>
      <c r="AA13" t="b">
        <f>VLOOKUP(IF(K13="","Open",SUBSTITUTE(K13,"/Nov","")),lists!$B$27:$D$29,2,FALSE)</f>
        <v>1</v>
      </c>
      <c r="AB13" t="b">
        <f>VLOOKUP(I13,lists!B:C,2,FALSE)</f>
        <v>1</v>
      </c>
      <c r="AC13" t="b">
        <f>VLOOKUP(E13,lists!$B$23:$D$25,2,FALSE)</f>
        <v>1</v>
      </c>
      <c r="AD13">
        <f t="shared" si="5"/>
        <v>1</v>
      </c>
    </row>
    <row r="14" spans="1:30" x14ac:dyDescent="0.35">
      <c r="A14" s="4">
        <f t="shared" si="1"/>
        <v>14</v>
      </c>
      <c r="B14" s="4">
        <f t="shared" si="0"/>
        <v>13</v>
      </c>
      <c r="C14" s="5">
        <v>43984</v>
      </c>
      <c r="D14" s="6" t="s">
        <v>48</v>
      </c>
      <c r="E14" s="6" t="str">
        <f>VLOOKUP(D14,lists!$W:$X,2,FALSE)</f>
        <v>South</v>
      </c>
      <c r="F14" s="6" t="s">
        <v>30</v>
      </c>
      <c r="G14" s="7" t="s">
        <v>46</v>
      </c>
      <c r="H14" s="7">
        <v>10</v>
      </c>
      <c r="I14" s="8">
        <v>5</v>
      </c>
      <c r="J14" s="6" t="s">
        <v>32</v>
      </c>
      <c r="K14" s="6"/>
      <c r="L14" s="6"/>
      <c r="M14" s="6" t="s">
        <v>33</v>
      </c>
      <c r="N14" s="7" t="s">
        <v>34</v>
      </c>
      <c r="O14" s="7" t="s">
        <v>35</v>
      </c>
      <c r="P14" s="8">
        <v>56</v>
      </c>
      <c r="Q14" s="8">
        <v>75</v>
      </c>
      <c r="R14" s="9"/>
      <c r="S14" s="9"/>
      <c r="T14" s="3" t="str">
        <f t="shared" si="2"/>
        <v>Other</v>
      </c>
      <c r="U14" s="3" t="str">
        <f t="shared" si="3"/>
        <v>A</v>
      </c>
      <c r="V14" s="3" t="str">
        <f t="shared" si="4"/>
        <v>56-75</v>
      </c>
      <c r="W14" t="b">
        <f>VLOOKUP(J14,lists!$B$2:$C$3,2,FALSE)</f>
        <v>1</v>
      </c>
      <c r="X14" t="b">
        <f>VLOOKUP(T14,lists!$B:$C,2,FALSE)</f>
        <v>1</v>
      </c>
      <c r="Y14" t="b">
        <f>IF(AND(H14&gt;=FLAT!$J$1,'Raw - F'!H14&lt;=FLAT!$J$2),TRUE,FALSE)</f>
        <v>1</v>
      </c>
      <c r="Z14" t="b">
        <f>VLOOKUP(U14,lists!$B$7:$C$8,2,FALSE)</f>
        <v>1</v>
      </c>
      <c r="AA14" t="b">
        <f>VLOOKUP(IF(K14="","Open",SUBSTITUTE(K14,"/Nov","")),lists!$B$27:$D$29,2,FALSE)</f>
        <v>1</v>
      </c>
      <c r="AB14" t="b">
        <f>VLOOKUP(I14,lists!B:C,2,FALSE)</f>
        <v>1</v>
      </c>
      <c r="AC14" t="b">
        <f>VLOOKUP(E14,lists!$B$23:$D$25,2,FALSE)</f>
        <v>1</v>
      </c>
      <c r="AD14">
        <f t="shared" si="5"/>
        <v>1</v>
      </c>
    </row>
    <row r="15" spans="1:30" x14ac:dyDescent="0.35">
      <c r="A15" s="4">
        <f t="shared" si="1"/>
        <v>15</v>
      </c>
      <c r="B15" s="4">
        <f t="shared" si="0"/>
        <v>14</v>
      </c>
      <c r="C15" s="5">
        <v>43984</v>
      </c>
      <c r="D15" s="6" t="s">
        <v>48</v>
      </c>
      <c r="E15" s="6" t="str">
        <f>VLOOKUP(D15,lists!$W:$X,2,FALSE)</f>
        <v>South</v>
      </c>
      <c r="F15" s="6" t="s">
        <v>45</v>
      </c>
      <c r="G15" s="7" t="s">
        <v>31</v>
      </c>
      <c r="H15" s="7">
        <v>12</v>
      </c>
      <c r="I15" s="8">
        <v>5</v>
      </c>
      <c r="J15" s="6" t="s">
        <v>41</v>
      </c>
      <c r="K15" s="6" t="s">
        <v>42</v>
      </c>
      <c r="L15" s="6"/>
      <c r="M15" s="6" t="s">
        <v>33</v>
      </c>
      <c r="N15" s="7" t="s">
        <v>47</v>
      </c>
      <c r="O15" s="7" t="s">
        <v>35</v>
      </c>
      <c r="P15" s="8">
        <v>0</v>
      </c>
      <c r="Q15" s="8">
        <v>0</v>
      </c>
      <c r="R15" s="9"/>
      <c r="S15" s="9"/>
      <c r="T15" s="3" t="str">
        <f t="shared" si="2"/>
        <v>Other</v>
      </c>
      <c r="U15" s="3" t="str">
        <f t="shared" si="3"/>
        <v>A</v>
      </c>
      <c r="V15" s="3" t="str">
        <f t="shared" si="4"/>
        <v>Open</v>
      </c>
      <c r="W15" t="b">
        <f>VLOOKUP(J15,lists!$B$2:$C$3,2,FALSE)</f>
        <v>1</v>
      </c>
      <c r="X15" t="b">
        <f>VLOOKUP(T15,lists!$B:$C,2,FALSE)</f>
        <v>1</v>
      </c>
      <c r="Y15" t="b">
        <f>IF(AND(H15&gt;=FLAT!$J$1,'Raw - F'!H15&lt;=FLAT!$J$2),TRUE,FALSE)</f>
        <v>1</v>
      </c>
      <c r="Z15" t="b">
        <f>VLOOKUP(U15,lists!$B$7:$C$8,2,FALSE)</f>
        <v>1</v>
      </c>
      <c r="AA15" t="b">
        <f>VLOOKUP(IF(K15="","Open",SUBSTITUTE(K15,"/Nov","")),lists!$B$27:$D$29,2,FALSE)</f>
        <v>1</v>
      </c>
      <c r="AB15" t="b">
        <f>VLOOKUP(I15,lists!B:C,2,FALSE)</f>
        <v>1</v>
      </c>
      <c r="AC15" t="b">
        <f>VLOOKUP(E15,lists!$B$23:$D$25,2,FALSE)</f>
        <v>1</v>
      </c>
      <c r="AD15">
        <f t="shared" si="5"/>
        <v>1</v>
      </c>
    </row>
    <row r="16" spans="1:30" x14ac:dyDescent="0.35">
      <c r="A16" s="4">
        <f t="shared" si="1"/>
        <v>16</v>
      </c>
      <c r="B16" s="4">
        <f t="shared" si="0"/>
        <v>15</v>
      </c>
      <c r="C16" s="5">
        <v>43984</v>
      </c>
      <c r="D16" s="6" t="s">
        <v>48</v>
      </c>
      <c r="E16" s="6" t="str">
        <f>VLOOKUP(D16,lists!$W:$X,2,FALSE)</f>
        <v>South</v>
      </c>
      <c r="F16" s="6" t="s">
        <v>30</v>
      </c>
      <c r="G16" s="7" t="s">
        <v>31</v>
      </c>
      <c r="H16" s="7">
        <v>12</v>
      </c>
      <c r="I16" s="8">
        <v>5</v>
      </c>
      <c r="J16" s="6" t="s">
        <v>32</v>
      </c>
      <c r="K16" s="6"/>
      <c r="L16" s="6"/>
      <c r="M16" s="6" t="s">
        <v>33</v>
      </c>
      <c r="N16" s="7" t="s">
        <v>34</v>
      </c>
      <c r="O16" s="7" t="s">
        <v>35</v>
      </c>
      <c r="P16" s="8">
        <v>53</v>
      </c>
      <c r="Q16" s="8">
        <v>72</v>
      </c>
      <c r="R16" s="9"/>
      <c r="S16" s="9"/>
      <c r="T16" s="3" t="str">
        <f t="shared" si="2"/>
        <v>Other</v>
      </c>
      <c r="U16" s="3" t="str">
        <f t="shared" si="3"/>
        <v>A</v>
      </c>
      <c r="V16" s="3" t="str">
        <f t="shared" si="4"/>
        <v>53-72</v>
      </c>
      <c r="W16" t="b">
        <f>VLOOKUP(J16,lists!$B$2:$C$3,2,FALSE)</f>
        <v>1</v>
      </c>
      <c r="X16" t="b">
        <f>VLOOKUP(T16,lists!$B:$C,2,FALSE)</f>
        <v>1</v>
      </c>
      <c r="Y16" t="b">
        <f>IF(AND(H16&gt;=FLAT!$J$1,'Raw - F'!H16&lt;=FLAT!$J$2),TRUE,FALSE)</f>
        <v>1</v>
      </c>
      <c r="Z16" t="b">
        <f>VLOOKUP(U16,lists!$B$7:$C$8,2,FALSE)</f>
        <v>1</v>
      </c>
      <c r="AA16" t="b">
        <f>VLOOKUP(IF(K16="","Open",SUBSTITUTE(K16,"/Nov","")),lists!$B$27:$D$29,2,FALSE)</f>
        <v>1</v>
      </c>
      <c r="AB16" t="b">
        <f>VLOOKUP(I16,lists!B:C,2,FALSE)</f>
        <v>1</v>
      </c>
      <c r="AC16" t="b">
        <f>VLOOKUP(E16,lists!$B$23:$D$25,2,FALSE)</f>
        <v>1</v>
      </c>
      <c r="AD16">
        <f t="shared" si="5"/>
        <v>1</v>
      </c>
    </row>
    <row r="17" spans="1:30" x14ac:dyDescent="0.35">
      <c r="A17" s="4">
        <f t="shared" si="1"/>
        <v>17</v>
      </c>
      <c r="B17" s="4">
        <f t="shared" si="0"/>
        <v>16</v>
      </c>
      <c r="C17" s="5">
        <v>43984</v>
      </c>
      <c r="D17" s="6" t="s">
        <v>48</v>
      </c>
      <c r="E17" s="6" t="str">
        <f>VLOOKUP(D17,lists!$W:$X,2,FALSE)</f>
        <v>South</v>
      </c>
      <c r="F17" s="6" t="s">
        <v>45</v>
      </c>
      <c r="G17" s="7" t="s">
        <v>38</v>
      </c>
      <c r="H17" s="7">
        <v>6</v>
      </c>
      <c r="I17" s="8">
        <v>5</v>
      </c>
      <c r="J17" s="6" t="s">
        <v>41</v>
      </c>
      <c r="K17" s="6" t="s">
        <v>42</v>
      </c>
      <c r="L17" s="6"/>
      <c r="M17" s="6" t="s">
        <v>33</v>
      </c>
      <c r="N17" s="7" t="s">
        <v>47</v>
      </c>
      <c r="O17" s="7" t="s">
        <v>35</v>
      </c>
      <c r="P17" s="8">
        <v>0</v>
      </c>
      <c r="Q17" s="8">
        <v>0</v>
      </c>
      <c r="R17" s="9"/>
      <c r="S17" s="9"/>
      <c r="T17" s="3" t="str">
        <f t="shared" si="2"/>
        <v>Other</v>
      </c>
      <c r="U17" s="3" t="str">
        <f t="shared" si="3"/>
        <v>A</v>
      </c>
      <c r="V17" s="3" t="str">
        <f t="shared" si="4"/>
        <v>Open</v>
      </c>
      <c r="W17" t="b">
        <f>VLOOKUP(J17,lists!$B$2:$C$3,2,FALSE)</f>
        <v>1</v>
      </c>
      <c r="X17" t="b">
        <f>VLOOKUP(T17,lists!$B:$C,2,FALSE)</f>
        <v>1</v>
      </c>
      <c r="Y17" t="b">
        <f>IF(AND(H17&gt;=FLAT!$J$1,'Raw - F'!H17&lt;=FLAT!$J$2),TRUE,FALSE)</f>
        <v>1</v>
      </c>
      <c r="Z17" t="b">
        <f>VLOOKUP(U17,lists!$B$7:$C$8,2,FALSE)</f>
        <v>1</v>
      </c>
      <c r="AA17" t="b">
        <f>VLOOKUP(IF(K17="","Open",SUBSTITUTE(K17,"/Nov","")),lists!$B$27:$D$29,2,FALSE)</f>
        <v>1</v>
      </c>
      <c r="AB17" t="b">
        <f>VLOOKUP(I17,lists!B:C,2,FALSE)</f>
        <v>1</v>
      </c>
      <c r="AC17" t="b">
        <f>VLOOKUP(E17,lists!$B$23:$D$25,2,FALSE)</f>
        <v>1</v>
      </c>
      <c r="AD17">
        <f t="shared" si="5"/>
        <v>1</v>
      </c>
    </row>
    <row r="18" spans="1:30" x14ac:dyDescent="0.35">
      <c r="A18" s="4">
        <f t="shared" si="1"/>
        <v>18</v>
      </c>
      <c r="B18" s="4">
        <f t="shared" si="0"/>
        <v>17</v>
      </c>
      <c r="C18" s="5">
        <v>43984</v>
      </c>
      <c r="D18" s="6" t="s">
        <v>28</v>
      </c>
      <c r="E18" s="6" t="str">
        <f>VLOOKUP(D18,lists!$W:$X,2,FALSE)</f>
        <v>North</v>
      </c>
      <c r="F18" s="6" t="s">
        <v>39</v>
      </c>
      <c r="G18" s="7" t="s">
        <v>40</v>
      </c>
      <c r="H18" s="7">
        <v>5</v>
      </c>
      <c r="I18" s="8">
        <v>5</v>
      </c>
      <c r="J18" s="6" t="s">
        <v>41</v>
      </c>
      <c r="K18" s="6" t="s">
        <v>42</v>
      </c>
      <c r="L18" s="6"/>
      <c r="M18" s="6" t="s">
        <v>33</v>
      </c>
      <c r="N18" s="7" t="s">
        <v>43</v>
      </c>
      <c r="O18" s="7" t="s">
        <v>35</v>
      </c>
      <c r="P18" s="8">
        <v>0</v>
      </c>
      <c r="Q18" s="8">
        <v>0</v>
      </c>
      <c r="R18" s="9"/>
      <c r="S18" s="9">
        <v>1000</v>
      </c>
      <c r="T18" s="3" t="str">
        <f t="shared" si="2"/>
        <v>2O</v>
      </c>
      <c r="U18" s="3" t="str">
        <f t="shared" si="3"/>
        <v>A</v>
      </c>
      <c r="V18" s="3" t="str">
        <f t="shared" si="4"/>
        <v>Open</v>
      </c>
      <c r="W18" t="b">
        <f>VLOOKUP(J18,lists!$B$2:$C$3,2,FALSE)</f>
        <v>1</v>
      </c>
      <c r="X18" t="b">
        <f>VLOOKUP(T18,lists!$B:$C,2,FALSE)</f>
        <v>1</v>
      </c>
      <c r="Y18" t="b">
        <f>IF(AND(H18&gt;=FLAT!$J$1,'Raw - F'!H18&lt;=FLAT!$J$2),TRUE,FALSE)</f>
        <v>1</v>
      </c>
      <c r="Z18" t="b">
        <f>VLOOKUP(U18,lists!$B$7:$C$8,2,FALSE)</f>
        <v>1</v>
      </c>
      <c r="AA18" t="b">
        <f>VLOOKUP(IF(K18="","Open",SUBSTITUTE(K18,"/Nov","")),lists!$B$27:$D$29,2,FALSE)</f>
        <v>1</v>
      </c>
      <c r="AB18" t="b">
        <f>VLOOKUP(I18,lists!B:C,2,FALSE)</f>
        <v>1</v>
      </c>
      <c r="AC18" t="b">
        <f>VLOOKUP(E18,lists!$B$23:$D$25,2,FALSE)</f>
        <v>1</v>
      </c>
      <c r="AD18">
        <f t="shared" si="5"/>
        <v>1</v>
      </c>
    </row>
    <row r="19" spans="1:30" x14ac:dyDescent="0.35">
      <c r="A19" s="4">
        <f t="shared" si="1"/>
        <v>19</v>
      </c>
      <c r="B19" s="4">
        <f t="shared" si="0"/>
        <v>18</v>
      </c>
      <c r="C19" s="5">
        <v>43984</v>
      </c>
      <c r="D19" s="6" t="s">
        <v>28</v>
      </c>
      <c r="E19" s="6" t="str">
        <f>VLOOKUP(D19,lists!$W:$X,2,FALSE)</f>
        <v>North</v>
      </c>
      <c r="F19" s="6" t="s">
        <v>39</v>
      </c>
      <c r="G19" s="7" t="s">
        <v>40</v>
      </c>
      <c r="H19" s="7">
        <v>5</v>
      </c>
      <c r="I19" s="8">
        <v>5</v>
      </c>
      <c r="J19" s="6" t="s">
        <v>41</v>
      </c>
      <c r="K19" s="6" t="s">
        <v>42</v>
      </c>
      <c r="L19" s="6"/>
      <c r="M19" s="6" t="s">
        <v>33</v>
      </c>
      <c r="N19" s="7" t="s">
        <v>43</v>
      </c>
      <c r="O19" s="7" t="s">
        <v>53</v>
      </c>
      <c r="P19" s="8">
        <v>0</v>
      </c>
      <c r="Q19" s="8">
        <v>0</v>
      </c>
      <c r="R19" s="9"/>
      <c r="S19" s="9">
        <v>1000</v>
      </c>
      <c r="T19" s="3" t="str">
        <f t="shared" si="2"/>
        <v>2O</v>
      </c>
      <c r="U19" s="3" t="str">
        <f t="shared" si="3"/>
        <v>F</v>
      </c>
      <c r="V19" s="3" t="str">
        <f t="shared" si="4"/>
        <v>Open</v>
      </c>
      <c r="W19" t="b">
        <f>VLOOKUP(J19,lists!$B$2:$C$3,2,FALSE)</f>
        <v>1</v>
      </c>
      <c r="X19" t="b">
        <f>VLOOKUP(T19,lists!$B:$C,2,FALSE)</f>
        <v>1</v>
      </c>
      <c r="Y19" t="b">
        <f>IF(AND(H19&gt;=FLAT!$J$1,'Raw - F'!H19&lt;=FLAT!$J$2),TRUE,FALSE)</f>
        <v>1</v>
      </c>
      <c r="Z19" t="b">
        <f>VLOOKUP(U19,lists!$B$7:$C$8,2,FALSE)</f>
        <v>1</v>
      </c>
      <c r="AA19" t="b">
        <f>VLOOKUP(IF(K19="","Open",SUBSTITUTE(K19,"/Nov","")),lists!$B$27:$D$29,2,FALSE)</f>
        <v>1</v>
      </c>
      <c r="AB19" t="b">
        <f>VLOOKUP(I19,lists!B:C,2,FALSE)</f>
        <v>1</v>
      </c>
      <c r="AC19" t="b">
        <f>VLOOKUP(E19,lists!$B$23:$D$25,2,FALSE)</f>
        <v>1</v>
      </c>
      <c r="AD19">
        <f t="shared" si="5"/>
        <v>1</v>
      </c>
    </row>
    <row r="20" spans="1:30" x14ac:dyDescent="0.35">
      <c r="A20" s="4">
        <f t="shared" si="1"/>
        <v>20</v>
      </c>
      <c r="B20" s="4">
        <f t="shared" si="0"/>
        <v>19</v>
      </c>
      <c r="C20" s="5">
        <v>43984</v>
      </c>
      <c r="D20" s="6" t="s">
        <v>28</v>
      </c>
      <c r="E20" s="6" t="str">
        <f>VLOOKUP(D20,lists!$W:$X,2,FALSE)</f>
        <v>North</v>
      </c>
      <c r="F20" s="6" t="s">
        <v>30</v>
      </c>
      <c r="G20" s="7" t="s">
        <v>38</v>
      </c>
      <c r="H20" s="7">
        <v>6</v>
      </c>
      <c r="I20" s="8">
        <v>2</v>
      </c>
      <c r="J20" s="6" t="s">
        <v>32</v>
      </c>
      <c r="K20" s="6"/>
      <c r="L20" s="6"/>
      <c r="M20" s="6" t="s">
        <v>33</v>
      </c>
      <c r="N20" s="7" t="s">
        <v>34</v>
      </c>
      <c r="O20" s="7" t="s">
        <v>35</v>
      </c>
      <c r="P20" s="8">
        <v>81</v>
      </c>
      <c r="Q20" s="8">
        <v>100</v>
      </c>
      <c r="R20" s="9"/>
      <c r="S20" s="9"/>
      <c r="T20" s="3" t="str">
        <f t="shared" si="2"/>
        <v>Other</v>
      </c>
      <c r="U20" s="3" t="str">
        <f t="shared" si="3"/>
        <v>A</v>
      </c>
      <c r="V20" s="3" t="str">
        <f t="shared" si="4"/>
        <v>81-100</v>
      </c>
      <c r="W20" t="b">
        <f>VLOOKUP(J20,lists!$B$2:$C$3,2,FALSE)</f>
        <v>1</v>
      </c>
      <c r="X20" t="b">
        <f>VLOOKUP(T20,lists!$B:$C,2,FALSE)</f>
        <v>1</v>
      </c>
      <c r="Y20" t="b">
        <f>IF(AND(H20&gt;=FLAT!$J$1,'Raw - F'!H20&lt;=FLAT!$J$2),TRUE,FALSE)</f>
        <v>1</v>
      </c>
      <c r="Z20" t="b">
        <f>VLOOKUP(U20,lists!$B$7:$C$8,2,FALSE)</f>
        <v>1</v>
      </c>
      <c r="AA20" t="b">
        <f>VLOOKUP(IF(K20="","Open",SUBSTITUTE(K20,"/Nov","")),lists!$B$27:$D$29,2,FALSE)</f>
        <v>1</v>
      </c>
      <c r="AB20" t="b">
        <f>VLOOKUP(I20,lists!B:C,2,FALSE)</f>
        <v>1</v>
      </c>
      <c r="AC20" t="b">
        <f>VLOOKUP(E20,lists!$B$23:$D$25,2,FALSE)</f>
        <v>1</v>
      </c>
      <c r="AD20">
        <f t="shared" si="5"/>
        <v>1</v>
      </c>
    </row>
    <row r="21" spans="1:30" x14ac:dyDescent="0.35">
      <c r="A21" s="4">
        <f t="shared" si="1"/>
        <v>21</v>
      </c>
      <c r="B21" s="4">
        <f t="shared" si="0"/>
        <v>20</v>
      </c>
      <c r="C21" s="5">
        <v>43984</v>
      </c>
      <c r="D21" s="6" t="s">
        <v>28</v>
      </c>
      <c r="E21" s="6" t="str">
        <f>VLOOKUP(D21,lists!$W:$X,2,FALSE)</f>
        <v>North</v>
      </c>
      <c r="F21" s="6" t="s">
        <v>30</v>
      </c>
      <c r="G21" s="7" t="s">
        <v>52</v>
      </c>
      <c r="H21" s="7">
        <v>7</v>
      </c>
      <c r="I21" s="8">
        <v>4</v>
      </c>
      <c r="J21" s="6" t="s">
        <v>32</v>
      </c>
      <c r="K21" s="6"/>
      <c r="L21" s="6"/>
      <c r="M21" s="6" t="s">
        <v>33</v>
      </c>
      <c r="N21" s="7" t="s">
        <v>44</v>
      </c>
      <c r="O21" s="7" t="s">
        <v>35</v>
      </c>
      <c r="P21" s="8">
        <v>66</v>
      </c>
      <c r="Q21" s="8">
        <v>85</v>
      </c>
      <c r="R21" s="9"/>
      <c r="S21" s="9"/>
      <c r="T21" s="3" t="str">
        <f t="shared" si="2"/>
        <v>3O</v>
      </c>
      <c r="U21" s="3" t="str">
        <f t="shared" si="3"/>
        <v>A</v>
      </c>
      <c r="V21" s="3" t="str">
        <f t="shared" si="4"/>
        <v>66-85</v>
      </c>
      <c r="W21" t="b">
        <f>VLOOKUP(J21,lists!$B$2:$C$3,2,FALSE)</f>
        <v>1</v>
      </c>
      <c r="X21" t="b">
        <f>VLOOKUP(T21,lists!$B:$C,2,FALSE)</f>
        <v>1</v>
      </c>
      <c r="Y21" t="b">
        <f>IF(AND(H21&gt;=FLAT!$J$1,'Raw - F'!H21&lt;=FLAT!$J$2),TRUE,FALSE)</f>
        <v>1</v>
      </c>
      <c r="Z21" t="b">
        <f>VLOOKUP(U21,lists!$B$7:$C$8,2,FALSE)</f>
        <v>1</v>
      </c>
      <c r="AA21" t="b">
        <f>VLOOKUP(IF(K21="","Open",SUBSTITUTE(K21,"/Nov","")),lists!$B$27:$D$29,2,FALSE)</f>
        <v>1</v>
      </c>
      <c r="AB21" t="b">
        <f>VLOOKUP(I21,lists!B:C,2,FALSE)</f>
        <v>1</v>
      </c>
      <c r="AC21" t="b">
        <f>VLOOKUP(E21,lists!$B$23:$D$25,2,FALSE)</f>
        <v>1</v>
      </c>
      <c r="AD21">
        <f t="shared" si="5"/>
        <v>1</v>
      </c>
    </row>
    <row r="22" spans="1:30" x14ac:dyDescent="0.35">
      <c r="A22" s="4">
        <f t="shared" si="1"/>
        <v>22</v>
      </c>
      <c r="B22" s="4">
        <f t="shared" si="0"/>
        <v>21</v>
      </c>
      <c r="C22" s="5">
        <v>43984</v>
      </c>
      <c r="D22" s="6" t="s">
        <v>28</v>
      </c>
      <c r="E22" s="6" t="str">
        <f>VLOOKUP(D22,lists!$W:$X,2,FALSE)</f>
        <v>North</v>
      </c>
      <c r="F22" s="6" t="s">
        <v>30</v>
      </c>
      <c r="G22" s="7" t="s">
        <v>37</v>
      </c>
      <c r="H22" s="7">
        <v>8</v>
      </c>
      <c r="I22" s="8">
        <v>2</v>
      </c>
      <c r="J22" s="6" t="s">
        <v>32</v>
      </c>
      <c r="K22" s="6"/>
      <c r="L22" s="6"/>
      <c r="M22" s="6" t="s">
        <v>33</v>
      </c>
      <c r="N22" s="7" t="s">
        <v>34</v>
      </c>
      <c r="O22" s="7" t="s">
        <v>35</v>
      </c>
      <c r="P22" s="8">
        <v>86</v>
      </c>
      <c r="Q22" s="8">
        <v>105</v>
      </c>
      <c r="R22" s="9"/>
      <c r="S22" s="9"/>
      <c r="T22" s="3" t="str">
        <f t="shared" si="2"/>
        <v>Other</v>
      </c>
      <c r="U22" s="3" t="str">
        <f t="shared" si="3"/>
        <v>A</v>
      </c>
      <c r="V22" s="3" t="str">
        <f t="shared" si="4"/>
        <v>86-105</v>
      </c>
      <c r="W22" t="b">
        <f>VLOOKUP(J22,lists!$B$2:$C$3,2,FALSE)</f>
        <v>1</v>
      </c>
      <c r="X22" t="b">
        <f>VLOOKUP(T22,lists!$B:$C,2,FALSE)</f>
        <v>1</v>
      </c>
      <c r="Y22" t="b">
        <f>IF(AND(H22&gt;=FLAT!$J$1,'Raw - F'!H22&lt;=FLAT!$J$2),TRUE,FALSE)</f>
        <v>1</v>
      </c>
      <c r="Z22" t="b">
        <f>VLOOKUP(U22,lists!$B$7:$C$8,2,FALSE)</f>
        <v>1</v>
      </c>
      <c r="AA22" t="b">
        <f>VLOOKUP(IF(K22="","Open",SUBSTITUTE(K22,"/Nov","")),lists!$B$27:$D$29,2,FALSE)</f>
        <v>1</v>
      </c>
      <c r="AB22" t="b">
        <f>VLOOKUP(I22,lists!B:C,2,FALSE)</f>
        <v>1</v>
      </c>
      <c r="AC22" t="b">
        <f>VLOOKUP(E22,lists!$B$23:$D$25,2,FALSE)</f>
        <v>1</v>
      </c>
      <c r="AD22">
        <f t="shared" si="5"/>
        <v>1</v>
      </c>
    </row>
    <row r="23" spans="1:30" x14ac:dyDescent="0.35">
      <c r="A23" s="4">
        <f t="shared" si="1"/>
        <v>23</v>
      </c>
      <c r="B23" s="4">
        <f t="shared" si="0"/>
        <v>22</v>
      </c>
      <c r="C23" s="5">
        <v>43984</v>
      </c>
      <c r="D23" s="6" t="s">
        <v>28</v>
      </c>
      <c r="E23" s="6" t="str">
        <f>VLOOKUP(D23,lists!$W:$X,2,FALSE)</f>
        <v>North</v>
      </c>
      <c r="F23" s="6" t="s">
        <v>30</v>
      </c>
      <c r="G23" s="7" t="s">
        <v>37</v>
      </c>
      <c r="H23" s="7">
        <v>8</v>
      </c>
      <c r="I23" s="8">
        <v>4</v>
      </c>
      <c r="J23" s="6" t="s">
        <v>32</v>
      </c>
      <c r="K23" s="6"/>
      <c r="L23" s="6"/>
      <c r="M23" s="6" t="s">
        <v>33</v>
      </c>
      <c r="N23" s="7" t="s">
        <v>34</v>
      </c>
      <c r="O23" s="7" t="s">
        <v>35</v>
      </c>
      <c r="P23" s="8">
        <v>66</v>
      </c>
      <c r="Q23" s="8">
        <v>85</v>
      </c>
      <c r="R23" s="9"/>
      <c r="S23" s="9"/>
      <c r="T23" s="3" t="str">
        <f t="shared" si="2"/>
        <v>Other</v>
      </c>
      <c r="U23" s="3" t="str">
        <f t="shared" si="3"/>
        <v>A</v>
      </c>
      <c r="V23" s="3" t="str">
        <f t="shared" si="4"/>
        <v>66-85</v>
      </c>
      <c r="W23" t="b">
        <f>VLOOKUP(J23,lists!$B$2:$C$3,2,FALSE)</f>
        <v>1</v>
      </c>
      <c r="X23" t="b">
        <f>VLOOKUP(T23,lists!$B:$C,2,FALSE)</f>
        <v>1</v>
      </c>
      <c r="Y23" t="b">
        <f>IF(AND(H23&gt;=FLAT!$J$1,'Raw - F'!H23&lt;=FLAT!$J$2),TRUE,FALSE)</f>
        <v>1</v>
      </c>
      <c r="Z23" t="b">
        <f>VLOOKUP(U23,lists!$B$7:$C$8,2,FALSE)</f>
        <v>1</v>
      </c>
      <c r="AA23" t="b">
        <f>VLOOKUP(IF(K23="","Open",SUBSTITUTE(K23,"/Nov","")),lists!$B$27:$D$29,2,FALSE)</f>
        <v>1</v>
      </c>
      <c r="AB23" t="b">
        <f>VLOOKUP(I23,lists!B:C,2,FALSE)</f>
        <v>1</v>
      </c>
      <c r="AC23" t="b">
        <f>VLOOKUP(E23,lists!$B$23:$D$25,2,FALSE)</f>
        <v>1</v>
      </c>
      <c r="AD23">
        <f t="shared" si="5"/>
        <v>1</v>
      </c>
    </row>
    <row r="24" spans="1:30" x14ac:dyDescent="0.35">
      <c r="A24" s="4">
        <f t="shared" si="1"/>
        <v>24</v>
      </c>
      <c r="B24" s="4">
        <f t="shared" si="0"/>
        <v>23</v>
      </c>
      <c r="C24" s="5">
        <v>43984</v>
      </c>
      <c r="D24" s="6" t="s">
        <v>28</v>
      </c>
      <c r="E24" s="6" t="str">
        <f>VLOOKUP(D24,lists!$W:$X,2,FALSE)</f>
        <v>North</v>
      </c>
      <c r="F24" s="6" t="s">
        <v>30</v>
      </c>
      <c r="G24" s="7" t="s">
        <v>46</v>
      </c>
      <c r="H24" s="7">
        <v>10</v>
      </c>
      <c r="I24" s="8">
        <v>3</v>
      </c>
      <c r="J24" s="6" t="s">
        <v>32</v>
      </c>
      <c r="K24" s="6"/>
      <c r="L24" s="6"/>
      <c r="M24" s="6" t="s">
        <v>33</v>
      </c>
      <c r="N24" s="7" t="s">
        <v>34</v>
      </c>
      <c r="O24" s="7" t="s">
        <v>35</v>
      </c>
      <c r="P24" s="8">
        <v>76</v>
      </c>
      <c r="Q24" s="8">
        <v>95</v>
      </c>
      <c r="R24" s="9"/>
      <c r="S24" s="9"/>
      <c r="T24" s="3" t="str">
        <f t="shared" si="2"/>
        <v>Other</v>
      </c>
      <c r="U24" s="3" t="str">
        <f t="shared" si="3"/>
        <v>A</v>
      </c>
      <c r="V24" s="3" t="str">
        <f t="shared" si="4"/>
        <v>76-95</v>
      </c>
      <c r="W24" t="b">
        <f>VLOOKUP(J24,lists!$B$2:$C$3,2,FALSE)</f>
        <v>1</v>
      </c>
      <c r="X24" t="b">
        <f>VLOOKUP(T24,lists!$B:$C,2,FALSE)</f>
        <v>1</v>
      </c>
      <c r="Y24" t="b">
        <f>IF(AND(H24&gt;=FLAT!$J$1,'Raw - F'!H24&lt;=FLAT!$J$2),TRUE,FALSE)</f>
        <v>1</v>
      </c>
      <c r="Z24" t="b">
        <f>VLOOKUP(U24,lists!$B$7:$C$8,2,FALSE)</f>
        <v>1</v>
      </c>
      <c r="AA24" t="b">
        <f>VLOOKUP(IF(K24="","Open",SUBSTITUTE(K24,"/Nov","")),lists!$B$27:$D$29,2,FALSE)</f>
        <v>1</v>
      </c>
      <c r="AB24" t="b">
        <f>VLOOKUP(I24,lists!B:C,2,FALSE)</f>
        <v>1</v>
      </c>
      <c r="AC24" t="b">
        <f>VLOOKUP(E24,lists!$B$23:$D$25,2,FALSE)</f>
        <v>1</v>
      </c>
      <c r="AD24">
        <f t="shared" si="5"/>
        <v>1</v>
      </c>
    </row>
    <row r="25" spans="1:30" x14ac:dyDescent="0.35">
      <c r="A25" s="4">
        <f t="shared" si="1"/>
        <v>25</v>
      </c>
      <c r="B25" s="4">
        <f t="shared" si="0"/>
        <v>24</v>
      </c>
      <c r="C25" s="5">
        <v>43984</v>
      </c>
      <c r="D25" s="6" t="s">
        <v>28</v>
      </c>
      <c r="E25" s="6" t="str">
        <f>VLOOKUP(D25,lists!$W:$X,2,FALSE)</f>
        <v>North</v>
      </c>
      <c r="F25" s="6" t="s">
        <v>30</v>
      </c>
      <c r="G25" s="7" t="s">
        <v>31</v>
      </c>
      <c r="H25" s="7">
        <v>12</v>
      </c>
      <c r="I25" s="8">
        <v>4</v>
      </c>
      <c r="J25" s="6" t="s">
        <v>32</v>
      </c>
      <c r="K25" s="6"/>
      <c r="L25" s="6"/>
      <c r="M25" s="6" t="s">
        <v>33</v>
      </c>
      <c r="N25" s="7" t="s">
        <v>34</v>
      </c>
      <c r="O25" s="7" t="s">
        <v>35</v>
      </c>
      <c r="P25" s="8">
        <v>59</v>
      </c>
      <c r="Q25" s="8">
        <v>78</v>
      </c>
      <c r="R25" s="9"/>
      <c r="S25" s="9"/>
      <c r="T25" s="3" t="str">
        <f t="shared" si="2"/>
        <v>Other</v>
      </c>
      <c r="U25" s="3" t="str">
        <f t="shared" si="3"/>
        <v>A</v>
      </c>
      <c r="V25" s="3" t="str">
        <f t="shared" si="4"/>
        <v>59-78</v>
      </c>
      <c r="W25" t="b">
        <f>VLOOKUP(J25,lists!$B$2:$C$3,2,FALSE)</f>
        <v>1</v>
      </c>
      <c r="X25" t="b">
        <f>VLOOKUP(T25,lists!$B:$C,2,FALSE)</f>
        <v>1</v>
      </c>
      <c r="Y25" t="b">
        <f>IF(AND(H25&gt;=FLAT!$J$1,'Raw - F'!H25&lt;=FLAT!$J$2),TRUE,FALSE)</f>
        <v>1</v>
      </c>
      <c r="Z25" t="b">
        <f>VLOOKUP(U25,lists!$B$7:$C$8,2,FALSE)</f>
        <v>1</v>
      </c>
      <c r="AA25" t="b">
        <f>VLOOKUP(IF(K25="","Open",SUBSTITUTE(K25,"/Nov","")),lists!$B$27:$D$29,2,FALSE)</f>
        <v>1</v>
      </c>
      <c r="AB25" t="b">
        <f>VLOOKUP(I25,lists!B:C,2,FALSE)</f>
        <v>1</v>
      </c>
      <c r="AC25" t="b">
        <f>VLOOKUP(E25,lists!$B$23:$D$25,2,FALSE)</f>
        <v>1</v>
      </c>
      <c r="AD25">
        <f t="shared" si="5"/>
        <v>1</v>
      </c>
    </row>
    <row r="26" spans="1:30" x14ac:dyDescent="0.35">
      <c r="A26" s="4">
        <f t="shared" si="1"/>
        <v>26</v>
      </c>
      <c r="B26" s="4">
        <f t="shared" si="0"/>
        <v>25</v>
      </c>
      <c r="C26" s="5">
        <v>43985</v>
      </c>
      <c r="D26" s="6" t="s">
        <v>48</v>
      </c>
      <c r="E26" s="6" t="str">
        <f>VLOOKUP(D26,lists!$W:$X,2,FALSE)</f>
        <v>South</v>
      </c>
      <c r="F26" s="6" t="s">
        <v>30</v>
      </c>
      <c r="G26" s="7" t="s">
        <v>40</v>
      </c>
      <c r="H26" s="7">
        <v>5</v>
      </c>
      <c r="I26" s="8">
        <v>4</v>
      </c>
      <c r="J26" s="6" t="s">
        <v>32</v>
      </c>
      <c r="K26" s="6"/>
      <c r="L26" s="6"/>
      <c r="M26" s="6" t="s">
        <v>33</v>
      </c>
      <c r="N26" s="7" t="s">
        <v>34</v>
      </c>
      <c r="O26" s="7" t="s">
        <v>35</v>
      </c>
      <c r="P26" s="8">
        <v>59</v>
      </c>
      <c r="Q26" s="8">
        <v>78</v>
      </c>
      <c r="R26" s="9"/>
      <c r="S26" s="9"/>
      <c r="T26" s="3" t="str">
        <f t="shared" si="2"/>
        <v>Other</v>
      </c>
      <c r="U26" s="3" t="str">
        <f t="shared" si="3"/>
        <v>A</v>
      </c>
      <c r="V26" s="3" t="str">
        <f t="shared" si="4"/>
        <v>59-78</v>
      </c>
      <c r="W26" t="b">
        <f>VLOOKUP(J26,lists!$B$2:$C$3,2,FALSE)</f>
        <v>1</v>
      </c>
      <c r="X26" t="b">
        <f>VLOOKUP(T26,lists!$B:$C,2,FALSE)</f>
        <v>1</v>
      </c>
      <c r="Y26" t="b">
        <f>IF(AND(H26&gt;=FLAT!$J$1,'Raw - F'!H26&lt;=FLAT!$J$2),TRUE,FALSE)</f>
        <v>1</v>
      </c>
      <c r="Z26" t="b">
        <f>VLOOKUP(U26,lists!$B$7:$C$8,2,FALSE)</f>
        <v>1</v>
      </c>
      <c r="AA26" t="b">
        <f>VLOOKUP(IF(K26="","Open",SUBSTITUTE(K26,"/Nov","")),lists!$B$27:$D$29,2,FALSE)</f>
        <v>1</v>
      </c>
      <c r="AB26" t="b">
        <f>VLOOKUP(I26,lists!B:C,2,FALSE)</f>
        <v>1</v>
      </c>
      <c r="AC26" t="b">
        <f>VLOOKUP(E26,lists!$B$23:$D$25,2,FALSE)</f>
        <v>1</v>
      </c>
      <c r="AD26">
        <f t="shared" si="5"/>
        <v>1</v>
      </c>
    </row>
    <row r="27" spans="1:30" x14ac:dyDescent="0.35">
      <c r="A27" s="4">
        <f t="shared" si="1"/>
        <v>27</v>
      </c>
      <c r="B27" s="4">
        <f t="shared" si="0"/>
        <v>26</v>
      </c>
      <c r="C27" s="5">
        <v>43985</v>
      </c>
      <c r="D27" s="6" t="s">
        <v>48</v>
      </c>
      <c r="E27" s="6" t="str">
        <f>VLOOKUP(D27,lists!$W:$X,2,FALSE)</f>
        <v>South</v>
      </c>
      <c r="F27" s="6" t="s">
        <v>30</v>
      </c>
      <c r="G27" s="7" t="s">
        <v>40</v>
      </c>
      <c r="H27" s="7">
        <v>5</v>
      </c>
      <c r="I27" s="8">
        <v>5</v>
      </c>
      <c r="J27" s="6" t="s">
        <v>32</v>
      </c>
      <c r="K27" s="6"/>
      <c r="L27" s="6"/>
      <c r="M27" s="6" t="s">
        <v>33</v>
      </c>
      <c r="N27" s="7" t="s">
        <v>44</v>
      </c>
      <c r="O27" s="7" t="s">
        <v>35</v>
      </c>
      <c r="P27" s="8">
        <v>56</v>
      </c>
      <c r="Q27" s="8">
        <v>75</v>
      </c>
      <c r="R27" s="9"/>
      <c r="S27" s="9"/>
      <c r="T27" s="3" t="str">
        <f t="shared" si="2"/>
        <v>3O</v>
      </c>
      <c r="U27" s="3" t="str">
        <f t="shared" si="3"/>
        <v>A</v>
      </c>
      <c r="V27" s="3" t="str">
        <f t="shared" si="4"/>
        <v>56-75</v>
      </c>
      <c r="W27" t="b">
        <f>VLOOKUP(J27,lists!$B$2:$C$3,2,FALSE)</f>
        <v>1</v>
      </c>
      <c r="X27" t="b">
        <f>VLOOKUP(T27,lists!$B:$C,2,FALSE)</f>
        <v>1</v>
      </c>
      <c r="Y27" t="b">
        <f>IF(AND(H27&gt;=FLAT!$J$1,'Raw - F'!H27&lt;=FLAT!$J$2),TRUE,FALSE)</f>
        <v>1</v>
      </c>
      <c r="Z27" t="b">
        <f>VLOOKUP(U27,lists!$B$7:$C$8,2,FALSE)</f>
        <v>1</v>
      </c>
      <c r="AA27" t="b">
        <f>VLOOKUP(IF(K27="","Open",SUBSTITUTE(K27,"/Nov","")),lists!$B$27:$D$29,2,FALSE)</f>
        <v>1</v>
      </c>
      <c r="AB27" t="b">
        <f>VLOOKUP(I27,lists!B:C,2,FALSE)</f>
        <v>1</v>
      </c>
      <c r="AC27" t="b">
        <f>VLOOKUP(E27,lists!$B$23:$D$25,2,FALSE)</f>
        <v>1</v>
      </c>
      <c r="AD27">
        <f t="shared" si="5"/>
        <v>1</v>
      </c>
    </row>
    <row r="28" spans="1:30" x14ac:dyDescent="0.35">
      <c r="A28" s="4">
        <f t="shared" si="1"/>
        <v>28</v>
      </c>
      <c r="B28" s="4">
        <f t="shared" si="0"/>
        <v>27</v>
      </c>
      <c r="C28" s="5">
        <v>43985</v>
      </c>
      <c r="D28" s="6" t="s">
        <v>48</v>
      </c>
      <c r="E28" s="6" t="str">
        <f>VLOOKUP(D28,lists!$W:$X,2,FALSE)</f>
        <v>South</v>
      </c>
      <c r="F28" s="6" t="s">
        <v>30</v>
      </c>
      <c r="G28" s="7" t="s">
        <v>38</v>
      </c>
      <c r="H28" s="7">
        <v>6</v>
      </c>
      <c r="I28" s="8">
        <v>6</v>
      </c>
      <c r="J28" s="6" t="s">
        <v>32</v>
      </c>
      <c r="K28" s="6"/>
      <c r="L28" s="6"/>
      <c r="M28" s="6" t="s">
        <v>33</v>
      </c>
      <c r="N28" s="7" t="s">
        <v>34</v>
      </c>
      <c r="O28" s="7" t="s">
        <v>35</v>
      </c>
      <c r="P28" s="8">
        <v>46</v>
      </c>
      <c r="Q28" s="8">
        <v>60</v>
      </c>
      <c r="R28" s="9"/>
      <c r="S28" s="9"/>
      <c r="T28" s="3" t="str">
        <f t="shared" si="2"/>
        <v>Other</v>
      </c>
      <c r="U28" s="3" t="str">
        <f t="shared" si="3"/>
        <v>A</v>
      </c>
      <c r="V28" s="3" t="str">
        <f t="shared" si="4"/>
        <v>46-60</v>
      </c>
      <c r="W28" t="b">
        <f>VLOOKUP(J28,lists!$B$2:$C$3,2,FALSE)</f>
        <v>1</v>
      </c>
      <c r="X28" t="b">
        <f>VLOOKUP(T28,lists!$B:$C,2,FALSE)</f>
        <v>1</v>
      </c>
      <c r="Y28" t="b">
        <f>IF(AND(H28&gt;=FLAT!$J$1,'Raw - F'!H28&lt;=FLAT!$J$2),TRUE,FALSE)</f>
        <v>1</v>
      </c>
      <c r="Z28" t="b">
        <f>VLOOKUP(U28,lists!$B$7:$C$8,2,FALSE)</f>
        <v>1</v>
      </c>
      <c r="AA28" t="b">
        <f>VLOOKUP(IF(K28="","Open",SUBSTITUTE(K28,"/Nov","")),lists!$B$27:$D$29,2,FALSE)</f>
        <v>1</v>
      </c>
      <c r="AB28" t="b">
        <f>VLOOKUP(I28,lists!B:C,2,FALSE)</f>
        <v>1</v>
      </c>
      <c r="AC28" t="b">
        <f>VLOOKUP(E28,lists!$B$23:$D$25,2,FALSE)</f>
        <v>1</v>
      </c>
      <c r="AD28">
        <f t="shared" si="5"/>
        <v>1</v>
      </c>
    </row>
    <row r="29" spans="1:30" x14ac:dyDescent="0.35">
      <c r="A29" s="4">
        <f t="shared" si="1"/>
        <v>29</v>
      </c>
      <c r="B29" s="4">
        <f t="shared" si="0"/>
        <v>28</v>
      </c>
      <c r="C29" s="5">
        <v>43985</v>
      </c>
      <c r="D29" s="6" t="s">
        <v>48</v>
      </c>
      <c r="E29" s="6" t="str">
        <f>VLOOKUP(D29,lists!$W:$X,2,FALSE)</f>
        <v>South</v>
      </c>
      <c r="F29" s="6" t="s">
        <v>30</v>
      </c>
      <c r="G29" s="7" t="s">
        <v>52</v>
      </c>
      <c r="H29" s="7">
        <v>7</v>
      </c>
      <c r="I29" s="8">
        <v>5</v>
      </c>
      <c r="J29" s="6" t="s">
        <v>32</v>
      </c>
      <c r="K29" s="6"/>
      <c r="L29" s="6"/>
      <c r="M29" s="6" t="s">
        <v>33</v>
      </c>
      <c r="N29" s="7" t="s">
        <v>34</v>
      </c>
      <c r="O29" s="7" t="s">
        <v>35</v>
      </c>
      <c r="P29" s="8">
        <v>56</v>
      </c>
      <c r="Q29" s="8">
        <v>75</v>
      </c>
      <c r="R29" s="9"/>
      <c r="S29" s="9"/>
      <c r="T29" s="3" t="str">
        <f t="shared" si="2"/>
        <v>Other</v>
      </c>
      <c r="U29" s="3" t="str">
        <f t="shared" si="3"/>
        <v>A</v>
      </c>
      <c r="V29" s="3" t="str">
        <f t="shared" si="4"/>
        <v>56-75</v>
      </c>
      <c r="W29" t="b">
        <f>VLOOKUP(J29,lists!$B$2:$C$3,2,FALSE)</f>
        <v>1</v>
      </c>
      <c r="X29" t="b">
        <f>VLOOKUP(T29,lists!$B:$C,2,FALSE)</f>
        <v>1</v>
      </c>
      <c r="Y29" t="b">
        <f>IF(AND(H29&gt;=FLAT!$J$1,'Raw - F'!H29&lt;=FLAT!$J$2),TRUE,FALSE)</f>
        <v>1</v>
      </c>
      <c r="Z29" t="b">
        <f>VLOOKUP(U29,lists!$B$7:$C$8,2,FALSE)</f>
        <v>1</v>
      </c>
      <c r="AA29" t="b">
        <f>VLOOKUP(IF(K29="","Open",SUBSTITUTE(K29,"/Nov","")),lists!$B$27:$D$29,2,FALSE)</f>
        <v>1</v>
      </c>
      <c r="AB29" t="b">
        <f>VLOOKUP(I29,lists!B:C,2,FALSE)</f>
        <v>1</v>
      </c>
      <c r="AC29" t="b">
        <f>VLOOKUP(E29,lists!$B$23:$D$25,2,FALSE)</f>
        <v>1</v>
      </c>
      <c r="AD29">
        <f t="shared" si="5"/>
        <v>1</v>
      </c>
    </row>
    <row r="30" spans="1:30" x14ac:dyDescent="0.35">
      <c r="A30" s="4">
        <f t="shared" si="1"/>
        <v>30</v>
      </c>
      <c r="B30" s="4">
        <f t="shared" si="0"/>
        <v>29</v>
      </c>
      <c r="C30" s="5">
        <v>43985</v>
      </c>
      <c r="D30" s="6" t="s">
        <v>48</v>
      </c>
      <c r="E30" s="6" t="str">
        <f>VLOOKUP(D30,lists!$W:$X,2,FALSE)</f>
        <v>South</v>
      </c>
      <c r="F30" s="6" t="s">
        <v>30</v>
      </c>
      <c r="G30" s="7" t="s">
        <v>37</v>
      </c>
      <c r="H30" s="7">
        <v>8</v>
      </c>
      <c r="I30" s="8">
        <v>4</v>
      </c>
      <c r="J30" s="6" t="s">
        <v>32</v>
      </c>
      <c r="K30" s="6"/>
      <c r="L30" s="6"/>
      <c r="M30" s="6" t="s">
        <v>33</v>
      </c>
      <c r="N30" s="7" t="s">
        <v>34</v>
      </c>
      <c r="O30" s="7" t="s">
        <v>35</v>
      </c>
      <c r="P30" s="8">
        <v>59</v>
      </c>
      <c r="Q30" s="8">
        <v>78</v>
      </c>
      <c r="R30" s="9"/>
      <c r="S30" s="9"/>
      <c r="T30" s="3" t="str">
        <f t="shared" si="2"/>
        <v>Other</v>
      </c>
      <c r="U30" s="3" t="str">
        <f t="shared" si="3"/>
        <v>A</v>
      </c>
      <c r="V30" s="3" t="str">
        <f t="shared" si="4"/>
        <v>59-78</v>
      </c>
      <c r="W30" t="b">
        <f>VLOOKUP(J30,lists!$B$2:$C$3,2,FALSE)</f>
        <v>1</v>
      </c>
      <c r="X30" t="b">
        <f>VLOOKUP(T30,lists!$B:$C,2,FALSE)</f>
        <v>1</v>
      </c>
      <c r="Y30" t="b">
        <f>IF(AND(H30&gt;=FLAT!$J$1,'Raw - F'!H30&lt;=FLAT!$J$2),TRUE,FALSE)</f>
        <v>1</v>
      </c>
      <c r="Z30" t="b">
        <f>VLOOKUP(U30,lists!$B$7:$C$8,2,FALSE)</f>
        <v>1</v>
      </c>
      <c r="AA30" t="b">
        <f>VLOOKUP(IF(K30="","Open",SUBSTITUTE(K30,"/Nov","")),lists!$B$27:$D$29,2,FALSE)</f>
        <v>1</v>
      </c>
      <c r="AB30" t="b">
        <f>VLOOKUP(I30,lists!B:C,2,FALSE)</f>
        <v>1</v>
      </c>
      <c r="AC30" t="b">
        <f>VLOOKUP(E30,lists!$B$23:$D$25,2,FALSE)</f>
        <v>1</v>
      </c>
      <c r="AD30">
        <f t="shared" si="5"/>
        <v>1</v>
      </c>
    </row>
    <row r="31" spans="1:30" x14ac:dyDescent="0.35">
      <c r="A31" s="4">
        <f t="shared" si="1"/>
        <v>31</v>
      </c>
      <c r="B31" s="4">
        <f t="shared" si="0"/>
        <v>30</v>
      </c>
      <c r="C31" s="5">
        <v>43985</v>
      </c>
      <c r="D31" s="6" t="s">
        <v>48</v>
      </c>
      <c r="E31" s="6" t="str">
        <f>VLOOKUP(D31,lists!$W:$X,2,FALSE)</f>
        <v>South</v>
      </c>
      <c r="F31" s="6" t="s">
        <v>30</v>
      </c>
      <c r="G31" s="7" t="s">
        <v>37</v>
      </c>
      <c r="H31" s="7">
        <v>8</v>
      </c>
      <c r="I31" s="8">
        <v>6</v>
      </c>
      <c r="J31" s="6" t="s">
        <v>32</v>
      </c>
      <c r="K31" s="6"/>
      <c r="L31" s="6"/>
      <c r="M31" s="6" t="s">
        <v>33</v>
      </c>
      <c r="N31" s="7" t="s">
        <v>34</v>
      </c>
      <c r="O31" s="7" t="s">
        <v>35</v>
      </c>
      <c r="P31" s="8">
        <v>46</v>
      </c>
      <c r="Q31" s="8">
        <v>65</v>
      </c>
      <c r="R31" s="9"/>
      <c r="S31" s="9"/>
      <c r="T31" s="3" t="str">
        <f t="shared" si="2"/>
        <v>Other</v>
      </c>
      <c r="U31" s="3" t="str">
        <f t="shared" si="3"/>
        <v>A</v>
      </c>
      <c r="V31" s="3" t="str">
        <f t="shared" si="4"/>
        <v>46-65</v>
      </c>
      <c r="W31" t="b">
        <f>VLOOKUP(J31,lists!$B$2:$C$3,2,FALSE)</f>
        <v>1</v>
      </c>
      <c r="X31" t="b">
        <f>VLOOKUP(T31,lists!$B:$C,2,FALSE)</f>
        <v>1</v>
      </c>
      <c r="Y31" t="b">
        <f>IF(AND(H31&gt;=FLAT!$J$1,'Raw - F'!H31&lt;=FLAT!$J$2),TRUE,FALSE)</f>
        <v>1</v>
      </c>
      <c r="Z31" t="b">
        <f>VLOOKUP(U31,lists!$B$7:$C$8,2,FALSE)</f>
        <v>1</v>
      </c>
      <c r="AA31" t="b">
        <f>VLOOKUP(IF(K31="","Open",SUBSTITUTE(K31,"/Nov","")),lists!$B$27:$D$29,2,FALSE)</f>
        <v>1</v>
      </c>
      <c r="AB31" t="b">
        <f>VLOOKUP(I31,lists!B:C,2,FALSE)</f>
        <v>1</v>
      </c>
      <c r="AC31" t="b">
        <f>VLOOKUP(E31,lists!$B$23:$D$25,2,FALSE)</f>
        <v>1</v>
      </c>
      <c r="AD31">
        <f t="shared" si="5"/>
        <v>1</v>
      </c>
    </row>
    <row r="32" spans="1:30" x14ac:dyDescent="0.35">
      <c r="A32" s="4">
        <f t="shared" si="1"/>
        <v>32</v>
      </c>
      <c r="B32" s="4">
        <f t="shared" si="0"/>
        <v>31</v>
      </c>
      <c r="C32" s="20">
        <v>43985</v>
      </c>
      <c r="D32" s="21" t="s">
        <v>48</v>
      </c>
      <c r="E32" s="6" t="str">
        <f>VLOOKUP(D32,lists!$W:$X,2,FALSE)</f>
        <v>South</v>
      </c>
      <c r="F32" s="21" t="s">
        <v>118</v>
      </c>
      <c r="G32" s="23" t="s">
        <v>37</v>
      </c>
      <c r="H32" s="23">
        <v>8</v>
      </c>
      <c r="I32" s="24">
        <v>1</v>
      </c>
      <c r="J32" s="21" t="s">
        <v>41</v>
      </c>
      <c r="K32" s="21"/>
      <c r="L32" s="21"/>
      <c r="M32" s="21" t="s">
        <v>33</v>
      </c>
      <c r="N32" s="25" t="s">
        <v>34</v>
      </c>
      <c r="O32" s="25" t="s">
        <v>53</v>
      </c>
      <c r="P32" s="24">
        <v>0</v>
      </c>
      <c r="Q32" s="24">
        <v>0</v>
      </c>
      <c r="R32" s="24"/>
      <c r="S32" s="26"/>
      <c r="T32" s="3" t="str">
        <f t="shared" si="2"/>
        <v>Other</v>
      </c>
      <c r="U32" s="3" t="str">
        <f t="shared" si="3"/>
        <v>F</v>
      </c>
      <c r="V32" s="3" t="str">
        <f t="shared" si="4"/>
        <v>Open</v>
      </c>
      <c r="W32" t="b">
        <f>VLOOKUP(J32,lists!$B$2:$C$3,2,FALSE)</f>
        <v>1</v>
      </c>
      <c r="X32" t="b">
        <f>VLOOKUP(T32,lists!$B:$C,2,FALSE)</f>
        <v>1</v>
      </c>
      <c r="Y32" t="b">
        <f>IF(AND(H32&gt;=FLAT!$J$1,'Raw - F'!H32&lt;=FLAT!$J$2),TRUE,FALSE)</f>
        <v>1</v>
      </c>
      <c r="Z32" t="b">
        <f>VLOOKUP(U32,lists!$B$7:$C$8,2,FALSE)</f>
        <v>1</v>
      </c>
      <c r="AA32" t="b">
        <f>VLOOKUP(IF(K32="","Open",SUBSTITUTE(K32,"/Nov","")),lists!$B$27:$D$29,2,FALSE)</f>
        <v>1</v>
      </c>
      <c r="AB32" t="b">
        <f>VLOOKUP(I32,lists!B:C,2,FALSE)</f>
        <v>1</v>
      </c>
      <c r="AC32" t="b">
        <f>VLOOKUP(E32,lists!$B$23:$D$25,2,FALSE)</f>
        <v>1</v>
      </c>
      <c r="AD32">
        <f t="shared" si="5"/>
        <v>1</v>
      </c>
    </row>
    <row r="33" spans="1:30" x14ac:dyDescent="0.35">
      <c r="A33" s="4">
        <f t="shared" si="1"/>
        <v>33</v>
      </c>
      <c r="B33" s="4">
        <f t="shared" si="0"/>
        <v>32</v>
      </c>
      <c r="C33" s="5">
        <v>43985</v>
      </c>
      <c r="D33" s="6" t="s">
        <v>48</v>
      </c>
      <c r="E33" s="6" t="str">
        <f>VLOOKUP(D33,lists!$W:$X,2,FALSE)</f>
        <v>South</v>
      </c>
      <c r="F33" s="6" t="s">
        <v>119</v>
      </c>
      <c r="G33" s="7" t="s">
        <v>46</v>
      </c>
      <c r="H33" s="7">
        <v>10</v>
      </c>
      <c r="I33" s="8">
        <v>5</v>
      </c>
      <c r="J33" s="6" t="s">
        <v>41</v>
      </c>
      <c r="K33" s="6" t="s">
        <v>51</v>
      </c>
      <c r="L33" s="6"/>
      <c r="M33" s="6" t="s">
        <v>33</v>
      </c>
      <c r="N33" s="7" t="s">
        <v>47</v>
      </c>
      <c r="O33" s="7" t="s">
        <v>53</v>
      </c>
      <c r="P33" s="8">
        <v>0</v>
      </c>
      <c r="Q33" s="8">
        <v>0</v>
      </c>
      <c r="R33" s="9"/>
      <c r="S33" s="9"/>
      <c r="T33" s="3" t="str">
        <f t="shared" si="2"/>
        <v>Other</v>
      </c>
      <c r="U33" s="3" t="str">
        <f t="shared" si="3"/>
        <v>F</v>
      </c>
      <c r="V33" s="3" t="str">
        <f t="shared" si="4"/>
        <v>Open</v>
      </c>
      <c r="W33" t="b">
        <f>VLOOKUP(J33,lists!$B$2:$C$3,2,FALSE)</f>
        <v>1</v>
      </c>
      <c r="X33" t="b">
        <f>VLOOKUP(T33,lists!$B:$C,2,FALSE)</f>
        <v>1</v>
      </c>
      <c r="Y33" t="b">
        <f>IF(AND(H33&gt;=FLAT!$J$1,'Raw - F'!H33&lt;=FLAT!$J$2),TRUE,FALSE)</f>
        <v>1</v>
      </c>
      <c r="Z33" t="b">
        <f>VLOOKUP(U33,lists!$B$7:$C$8,2,FALSE)</f>
        <v>1</v>
      </c>
      <c r="AA33" t="b">
        <f>VLOOKUP(IF(K33="","Open",SUBSTITUTE(K33,"/Nov","")),lists!$B$27:$D$29,2,FALSE)</f>
        <v>1</v>
      </c>
      <c r="AB33" t="b">
        <f>VLOOKUP(I33,lists!B:C,2,FALSE)</f>
        <v>1</v>
      </c>
      <c r="AC33" t="b">
        <f>VLOOKUP(E33,lists!$B$23:$D$25,2,FALSE)</f>
        <v>1</v>
      </c>
      <c r="AD33">
        <f t="shared" si="5"/>
        <v>1</v>
      </c>
    </row>
    <row r="34" spans="1:30" x14ac:dyDescent="0.35">
      <c r="A34" s="4">
        <f t="shared" si="1"/>
        <v>34</v>
      </c>
      <c r="B34" s="4">
        <f t="shared" si="0"/>
        <v>33</v>
      </c>
      <c r="C34" s="20">
        <v>43985</v>
      </c>
      <c r="D34" s="21" t="s">
        <v>48</v>
      </c>
      <c r="E34" s="6" t="str">
        <f>VLOOKUP(D34,lists!$W:$X,2,FALSE)</f>
        <v>South</v>
      </c>
      <c r="F34" s="21" t="s">
        <v>120</v>
      </c>
      <c r="G34" s="23" t="s">
        <v>46</v>
      </c>
      <c r="H34" s="23">
        <v>10</v>
      </c>
      <c r="I34" s="24">
        <v>1</v>
      </c>
      <c r="J34" s="21" t="s">
        <v>41</v>
      </c>
      <c r="K34" s="21"/>
      <c r="L34" s="21"/>
      <c r="M34" s="21" t="s">
        <v>33</v>
      </c>
      <c r="N34" s="25" t="s">
        <v>44</v>
      </c>
      <c r="O34" s="25" t="s">
        <v>35</v>
      </c>
      <c r="P34" s="24">
        <v>0</v>
      </c>
      <c r="Q34" s="24">
        <v>0</v>
      </c>
      <c r="R34" s="24"/>
      <c r="T34" s="3" t="str">
        <f t="shared" si="2"/>
        <v>3O</v>
      </c>
      <c r="U34" s="3" t="str">
        <f t="shared" si="3"/>
        <v>A</v>
      </c>
      <c r="V34" s="3" t="str">
        <f t="shared" si="4"/>
        <v>Open</v>
      </c>
      <c r="W34" t="b">
        <f>VLOOKUP(J34,lists!$B$2:$C$3,2,FALSE)</f>
        <v>1</v>
      </c>
      <c r="X34" t="b">
        <f>VLOOKUP(T34,lists!$B:$C,2,FALSE)</f>
        <v>1</v>
      </c>
      <c r="Y34" t="b">
        <f>IF(AND(H34&gt;=FLAT!$J$1,'Raw - F'!H34&lt;=FLAT!$J$2),TRUE,FALSE)</f>
        <v>1</v>
      </c>
      <c r="Z34" t="b">
        <f>VLOOKUP(U34,lists!$B$7:$C$8,2,FALSE)</f>
        <v>1</v>
      </c>
      <c r="AA34" t="b">
        <f>VLOOKUP(IF(K34="","Open",SUBSTITUTE(K34,"/Nov","")),lists!$B$27:$D$29,2,FALSE)</f>
        <v>1</v>
      </c>
      <c r="AB34" t="b">
        <f>VLOOKUP(I34,lists!B:C,2,FALSE)</f>
        <v>1</v>
      </c>
      <c r="AC34" t="b">
        <f>VLOOKUP(E34,lists!$B$23:$D$25,2,FALSE)</f>
        <v>1</v>
      </c>
      <c r="AD34">
        <f t="shared" si="5"/>
        <v>1</v>
      </c>
    </row>
    <row r="35" spans="1:30" x14ac:dyDescent="0.35">
      <c r="A35" s="4">
        <f t="shared" si="1"/>
        <v>35</v>
      </c>
      <c r="B35" s="4">
        <f t="shared" si="0"/>
        <v>34</v>
      </c>
      <c r="C35" s="5">
        <v>43985</v>
      </c>
      <c r="D35" s="6" t="s">
        <v>59</v>
      </c>
      <c r="E35" s="6" t="str">
        <f>VLOOKUP(D35,lists!$W:$X,2,FALSE)</f>
        <v>Midlands</v>
      </c>
      <c r="F35" s="6" t="s">
        <v>54</v>
      </c>
      <c r="G35" s="7" t="s">
        <v>40</v>
      </c>
      <c r="H35" s="7">
        <v>5</v>
      </c>
      <c r="I35" s="8">
        <v>5</v>
      </c>
      <c r="J35" s="6" t="s">
        <v>41</v>
      </c>
      <c r="K35" s="6" t="s">
        <v>51</v>
      </c>
      <c r="L35" s="6" t="s">
        <v>58</v>
      </c>
      <c r="M35" s="6" t="s">
        <v>33</v>
      </c>
      <c r="N35" s="7" t="s">
        <v>43</v>
      </c>
      <c r="O35" s="7" t="s">
        <v>35</v>
      </c>
      <c r="P35" s="8">
        <v>0</v>
      </c>
      <c r="Q35" s="8">
        <v>0</v>
      </c>
      <c r="R35" s="9"/>
      <c r="S35" s="27">
        <v>1000</v>
      </c>
      <c r="T35" s="3" t="str">
        <f t="shared" si="2"/>
        <v>2O</v>
      </c>
      <c r="U35" s="3" t="str">
        <f t="shared" si="3"/>
        <v>A</v>
      </c>
      <c r="V35" s="3" t="str">
        <f t="shared" si="4"/>
        <v>Open</v>
      </c>
      <c r="W35" t="b">
        <f>VLOOKUP(J35,lists!$B$2:$C$3,2,FALSE)</f>
        <v>1</v>
      </c>
      <c r="X35" t="b">
        <f>VLOOKUP(T35,lists!$B:$C,2,FALSE)</f>
        <v>1</v>
      </c>
      <c r="Y35" t="b">
        <f>IF(AND(H35&gt;=FLAT!$J$1,'Raw - F'!H35&lt;=FLAT!$J$2),TRUE,FALSE)</f>
        <v>1</v>
      </c>
      <c r="Z35" t="b">
        <f>VLOOKUP(U35,lists!$B$7:$C$8,2,FALSE)</f>
        <v>1</v>
      </c>
      <c r="AA35" t="b">
        <f>VLOOKUP(IF(K35="","Open",SUBSTITUTE(K35,"/Nov","")),lists!$B$27:$D$29,2,FALSE)</f>
        <v>1</v>
      </c>
      <c r="AB35" t="b">
        <f>VLOOKUP(I35,lists!B:C,2,FALSE)</f>
        <v>1</v>
      </c>
      <c r="AC35" t="b">
        <f>VLOOKUP(E35,lists!$B$23:$D$25,2,FALSE)</f>
        <v>1</v>
      </c>
      <c r="AD35">
        <f t="shared" si="5"/>
        <v>1</v>
      </c>
    </row>
    <row r="36" spans="1:30" x14ac:dyDescent="0.35">
      <c r="A36" s="4">
        <f t="shared" si="1"/>
        <v>36</v>
      </c>
      <c r="B36" s="4">
        <f t="shared" si="0"/>
        <v>35</v>
      </c>
      <c r="C36" s="5">
        <v>43985</v>
      </c>
      <c r="D36" s="6" t="s">
        <v>59</v>
      </c>
      <c r="E36" s="6" t="str">
        <f>VLOOKUP(D36,lists!$W:$X,2,FALSE)</f>
        <v>Midlands</v>
      </c>
      <c r="F36" s="6" t="s">
        <v>30</v>
      </c>
      <c r="G36" s="7" t="s">
        <v>52</v>
      </c>
      <c r="H36" s="7">
        <v>7</v>
      </c>
      <c r="I36" s="8">
        <v>5</v>
      </c>
      <c r="J36" s="6" t="s">
        <v>32</v>
      </c>
      <c r="K36" s="6"/>
      <c r="L36" s="6"/>
      <c r="M36" s="6" t="s">
        <v>33</v>
      </c>
      <c r="N36" s="7" t="s">
        <v>44</v>
      </c>
      <c r="O36" s="7" t="s">
        <v>35</v>
      </c>
      <c r="P36" s="8">
        <v>51</v>
      </c>
      <c r="Q36" s="8">
        <v>70</v>
      </c>
      <c r="R36" s="9"/>
      <c r="S36" s="27"/>
      <c r="T36" s="3" t="str">
        <f t="shared" si="2"/>
        <v>3O</v>
      </c>
      <c r="U36" s="3" t="str">
        <f t="shared" si="3"/>
        <v>A</v>
      </c>
      <c r="V36" s="3" t="str">
        <f t="shared" si="4"/>
        <v>51-70</v>
      </c>
      <c r="W36" t="b">
        <f>VLOOKUP(J36,lists!$B$2:$C$3,2,FALSE)</f>
        <v>1</v>
      </c>
      <c r="X36" t="b">
        <f>VLOOKUP(T36,lists!$B:$C,2,FALSE)</f>
        <v>1</v>
      </c>
      <c r="Y36" t="b">
        <f>IF(AND(H36&gt;=FLAT!$J$1,'Raw - F'!H36&lt;=FLAT!$J$2),TRUE,FALSE)</f>
        <v>1</v>
      </c>
      <c r="Z36" t="b">
        <f>VLOOKUP(U36,lists!$B$7:$C$8,2,FALSE)</f>
        <v>1</v>
      </c>
      <c r="AA36" t="b">
        <f>VLOOKUP(IF(K36="","Open",SUBSTITUTE(K36,"/Nov","")),lists!$B$27:$D$29,2,FALSE)</f>
        <v>1</v>
      </c>
      <c r="AB36" t="b">
        <f>VLOOKUP(I36,lists!B:C,2,FALSE)</f>
        <v>1</v>
      </c>
      <c r="AC36" t="b">
        <f>VLOOKUP(E36,lists!$B$23:$D$25,2,FALSE)</f>
        <v>1</v>
      </c>
      <c r="AD36">
        <f t="shared" si="5"/>
        <v>1</v>
      </c>
    </row>
    <row r="37" spans="1:30" x14ac:dyDescent="0.35">
      <c r="A37" s="4">
        <f t="shared" si="1"/>
        <v>37</v>
      </c>
      <c r="B37" s="4">
        <f t="shared" si="0"/>
        <v>36</v>
      </c>
      <c r="C37" s="5">
        <v>43985</v>
      </c>
      <c r="D37" s="6" t="s">
        <v>59</v>
      </c>
      <c r="E37" s="6" t="str">
        <f>VLOOKUP(D37,lists!$W:$X,2,FALSE)</f>
        <v>Midlands</v>
      </c>
      <c r="F37" s="6" t="s">
        <v>50</v>
      </c>
      <c r="G37" s="7" t="s">
        <v>52</v>
      </c>
      <c r="H37" s="7">
        <v>7</v>
      </c>
      <c r="I37" s="8">
        <v>5</v>
      </c>
      <c r="J37" s="6" t="s">
        <v>41</v>
      </c>
      <c r="K37" s="6" t="s">
        <v>51</v>
      </c>
      <c r="L37" s="6"/>
      <c r="M37" s="6" t="s">
        <v>33</v>
      </c>
      <c r="N37" s="7" t="s">
        <v>44</v>
      </c>
      <c r="O37" s="7" t="s">
        <v>35</v>
      </c>
      <c r="P37" s="8">
        <v>0</v>
      </c>
      <c r="Q37" s="8">
        <v>0</v>
      </c>
      <c r="R37" s="9"/>
      <c r="S37" s="27"/>
      <c r="T37" s="3" t="str">
        <f t="shared" si="2"/>
        <v>3O</v>
      </c>
      <c r="U37" s="3" t="str">
        <f t="shared" si="3"/>
        <v>A</v>
      </c>
      <c r="V37" s="3" t="str">
        <f t="shared" si="4"/>
        <v>Open</v>
      </c>
      <c r="W37" t="b">
        <f>VLOOKUP(J37,lists!$B$2:$C$3,2,FALSE)</f>
        <v>1</v>
      </c>
      <c r="X37" t="b">
        <f>VLOOKUP(T37,lists!$B:$C,2,FALSE)</f>
        <v>1</v>
      </c>
      <c r="Y37" t="b">
        <f>IF(AND(H37&gt;=FLAT!$J$1,'Raw - F'!H37&lt;=FLAT!$J$2),TRUE,FALSE)</f>
        <v>1</v>
      </c>
      <c r="Z37" t="b">
        <f>VLOOKUP(U37,lists!$B$7:$C$8,2,FALSE)</f>
        <v>1</v>
      </c>
      <c r="AA37" t="b">
        <f>VLOOKUP(IF(K37="","Open",SUBSTITUTE(K37,"/Nov","")),lists!$B$27:$D$29,2,FALSE)</f>
        <v>1</v>
      </c>
      <c r="AB37" t="b">
        <f>VLOOKUP(I37,lists!B:C,2,FALSE)</f>
        <v>1</v>
      </c>
      <c r="AC37" t="b">
        <f>VLOOKUP(E37,lists!$B$23:$D$25,2,FALSE)</f>
        <v>1</v>
      </c>
      <c r="AD37">
        <f t="shared" si="5"/>
        <v>1</v>
      </c>
    </row>
    <row r="38" spans="1:30" x14ac:dyDescent="0.35">
      <c r="A38" s="4">
        <f t="shared" si="1"/>
        <v>38</v>
      </c>
      <c r="B38" s="4">
        <f t="shared" si="0"/>
        <v>37</v>
      </c>
      <c r="C38" s="5">
        <v>43985</v>
      </c>
      <c r="D38" s="6" t="s">
        <v>59</v>
      </c>
      <c r="E38" s="6" t="str">
        <f>VLOOKUP(D38,lists!$W:$X,2,FALSE)</f>
        <v>Midlands</v>
      </c>
      <c r="F38" s="6" t="s">
        <v>30</v>
      </c>
      <c r="G38" s="7" t="s">
        <v>52</v>
      </c>
      <c r="H38" s="7">
        <v>7</v>
      </c>
      <c r="I38" s="8">
        <v>5</v>
      </c>
      <c r="J38" s="6" t="s">
        <v>32</v>
      </c>
      <c r="K38" s="6"/>
      <c r="L38" s="6"/>
      <c r="M38" s="6" t="s">
        <v>33</v>
      </c>
      <c r="N38" s="7" t="s">
        <v>34</v>
      </c>
      <c r="O38" s="7" t="s">
        <v>35</v>
      </c>
      <c r="P38" s="8">
        <v>53</v>
      </c>
      <c r="Q38" s="8">
        <v>72</v>
      </c>
      <c r="R38" s="9"/>
      <c r="S38" s="27"/>
      <c r="T38" s="3" t="str">
        <f t="shared" si="2"/>
        <v>Other</v>
      </c>
      <c r="U38" s="3" t="str">
        <f t="shared" si="3"/>
        <v>A</v>
      </c>
      <c r="V38" s="3" t="str">
        <f t="shared" si="4"/>
        <v>53-72</v>
      </c>
      <c r="W38" t="b">
        <f>VLOOKUP(J38,lists!$B$2:$C$3,2,FALSE)</f>
        <v>1</v>
      </c>
      <c r="X38" t="b">
        <f>VLOOKUP(T38,lists!$B:$C,2,FALSE)</f>
        <v>1</v>
      </c>
      <c r="Y38" t="b">
        <f>IF(AND(H38&gt;=FLAT!$J$1,'Raw - F'!H38&lt;=FLAT!$J$2),TRUE,FALSE)</f>
        <v>1</v>
      </c>
      <c r="Z38" t="b">
        <f>VLOOKUP(U38,lists!$B$7:$C$8,2,FALSE)</f>
        <v>1</v>
      </c>
      <c r="AA38" t="b">
        <f>VLOOKUP(IF(K38="","Open",SUBSTITUTE(K38,"/Nov","")),lists!$B$27:$D$29,2,FALSE)</f>
        <v>1</v>
      </c>
      <c r="AB38" t="b">
        <f>VLOOKUP(I38,lists!B:C,2,FALSE)</f>
        <v>1</v>
      </c>
      <c r="AC38" t="b">
        <f>VLOOKUP(E38,lists!$B$23:$D$25,2,FALSE)</f>
        <v>1</v>
      </c>
      <c r="AD38">
        <f t="shared" si="5"/>
        <v>1</v>
      </c>
    </row>
    <row r="39" spans="1:30" x14ac:dyDescent="0.35">
      <c r="A39" s="4">
        <f t="shared" si="1"/>
        <v>39</v>
      </c>
      <c r="B39" s="4">
        <f t="shared" si="0"/>
        <v>38</v>
      </c>
      <c r="C39" s="5">
        <v>43985</v>
      </c>
      <c r="D39" s="6" t="s">
        <v>59</v>
      </c>
      <c r="E39" s="6" t="str">
        <f>VLOOKUP(D39,lists!$W:$X,2,FALSE)</f>
        <v>Midlands</v>
      </c>
      <c r="F39" s="6" t="s">
        <v>30</v>
      </c>
      <c r="G39" s="7" t="s">
        <v>52</v>
      </c>
      <c r="H39" s="7">
        <v>7</v>
      </c>
      <c r="I39" s="8">
        <v>5</v>
      </c>
      <c r="J39" s="6" t="s">
        <v>32</v>
      </c>
      <c r="K39" s="6"/>
      <c r="L39" s="6"/>
      <c r="M39" s="6" t="s">
        <v>33</v>
      </c>
      <c r="N39" s="7" t="s">
        <v>34</v>
      </c>
      <c r="O39" s="7" t="s">
        <v>35</v>
      </c>
      <c r="P39" s="8">
        <v>49</v>
      </c>
      <c r="Q39" s="8">
        <v>68</v>
      </c>
      <c r="R39" s="9"/>
      <c r="S39" s="27"/>
      <c r="T39" s="3" t="str">
        <f t="shared" si="2"/>
        <v>Other</v>
      </c>
      <c r="U39" s="3" t="str">
        <f t="shared" si="3"/>
        <v>A</v>
      </c>
      <c r="V39" s="3" t="str">
        <f t="shared" si="4"/>
        <v>49-68</v>
      </c>
      <c r="W39" t="b">
        <f>VLOOKUP(J39,lists!$B$2:$C$3,2,FALSE)</f>
        <v>1</v>
      </c>
      <c r="X39" t="b">
        <f>VLOOKUP(T39,lists!$B:$C,2,FALSE)</f>
        <v>1</v>
      </c>
      <c r="Y39" t="b">
        <f>IF(AND(H39&gt;=FLAT!$J$1,'Raw - F'!H39&lt;=FLAT!$J$2),TRUE,FALSE)</f>
        <v>1</v>
      </c>
      <c r="Z39" t="b">
        <f>VLOOKUP(U39,lists!$B$7:$C$8,2,FALSE)</f>
        <v>1</v>
      </c>
      <c r="AA39" t="b">
        <f>VLOOKUP(IF(K39="","Open",SUBSTITUTE(K39,"/Nov","")),lists!$B$27:$D$29,2,FALSE)</f>
        <v>1</v>
      </c>
      <c r="AB39" t="b">
        <f>VLOOKUP(I39,lists!B:C,2,FALSE)</f>
        <v>1</v>
      </c>
      <c r="AC39" t="b">
        <f>VLOOKUP(E39,lists!$B$23:$D$25,2,FALSE)</f>
        <v>1</v>
      </c>
      <c r="AD39">
        <f t="shared" si="5"/>
        <v>1</v>
      </c>
    </row>
    <row r="40" spans="1:30" x14ac:dyDescent="0.35">
      <c r="A40" s="4">
        <f t="shared" si="1"/>
        <v>40</v>
      </c>
      <c r="B40" s="4">
        <f t="shared" si="0"/>
        <v>39</v>
      </c>
      <c r="C40" s="5">
        <v>43985</v>
      </c>
      <c r="D40" s="6" t="s">
        <v>59</v>
      </c>
      <c r="E40" s="6" t="str">
        <f>VLOOKUP(D40,lists!$W:$X,2,FALSE)</f>
        <v>Midlands</v>
      </c>
      <c r="F40" s="6" t="s">
        <v>39</v>
      </c>
      <c r="G40" s="7" t="s">
        <v>37</v>
      </c>
      <c r="H40" s="7">
        <v>8</v>
      </c>
      <c r="I40" s="8">
        <v>5</v>
      </c>
      <c r="J40" s="6" t="s">
        <v>41</v>
      </c>
      <c r="K40" s="6" t="s">
        <v>42</v>
      </c>
      <c r="L40" s="6" t="s">
        <v>62</v>
      </c>
      <c r="M40" s="6" t="s">
        <v>33</v>
      </c>
      <c r="N40" s="7">
        <v>345</v>
      </c>
      <c r="O40" s="7" t="s">
        <v>53</v>
      </c>
      <c r="P40" s="8">
        <v>0</v>
      </c>
      <c r="Q40" s="8">
        <v>0</v>
      </c>
      <c r="R40" s="9"/>
      <c r="S40" s="27">
        <v>1500</v>
      </c>
      <c r="T40" s="3" t="str">
        <f t="shared" si="2"/>
        <v>Other</v>
      </c>
      <c r="U40" s="3" t="str">
        <f t="shared" si="3"/>
        <v>F</v>
      </c>
      <c r="V40" s="3" t="str">
        <f t="shared" si="4"/>
        <v>Open</v>
      </c>
      <c r="W40" t="b">
        <f>VLOOKUP(J40,lists!$B$2:$C$3,2,FALSE)</f>
        <v>1</v>
      </c>
      <c r="X40" t="b">
        <f>VLOOKUP(T40,lists!$B:$C,2,FALSE)</f>
        <v>1</v>
      </c>
      <c r="Y40" t="b">
        <f>IF(AND(H40&gt;=FLAT!$J$1,'Raw - F'!H40&lt;=FLAT!$J$2),TRUE,FALSE)</f>
        <v>1</v>
      </c>
      <c r="Z40" t="b">
        <f>VLOOKUP(U40,lists!$B$7:$C$8,2,FALSE)</f>
        <v>1</v>
      </c>
      <c r="AA40" t="b">
        <f>VLOOKUP(IF(K40="","Open",SUBSTITUTE(K40,"/Nov","")),lists!$B$27:$D$29,2,FALSE)</f>
        <v>1</v>
      </c>
      <c r="AB40" t="b">
        <f>VLOOKUP(I40,lists!B:C,2,FALSE)</f>
        <v>1</v>
      </c>
      <c r="AC40" t="b">
        <f>VLOOKUP(E40,lists!$B$23:$D$25,2,FALSE)</f>
        <v>1</v>
      </c>
      <c r="AD40">
        <f t="shared" si="5"/>
        <v>1</v>
      </c>
    </row>
    <row r="41" spans="1:30" x14ac:dyDescent="0.35">
      <c r="A41" s="4">
        <f t="shared" si="1"/>
        <v>41</v>
      </c>
      <c r="B41" s="4">
        <f t="shared" si="0"/>
        <v>40</v>
      </c>
      <c r="C41" s="5">
        <v>43985</v>
      </c>
      <c r="D41" s="6" t="s">
        <v>59</v>
      </c>
      <c r="E41" s="6" t="str">
        <f>VLOOKUP(D41,lists!$W:$X,2,FALSE)</f>
        <v>Midlands</v>
      </c>
      <c r="F41" s="6" t="s">
        <v>30</v>
      </c>
      <c r="G41" s="7" t="s">
        <v>37</v>
      </c>
      <c r="H41" s="7">
        <v>8</v>
      </c>
      <c r="I41" s="8">
        <v>4</v>
      </c>
      <c r="J41" s="6" t="s">
        <v>32</v>
      </c>
      <c r="K41" s="6"/>
      <c r="L41" s="6"/>
      <c r="M41" s="6" t="s">
        <v>33</v>
      </c>
      <c r="N41" s="7" t="s">
        <v>34</v>
      </c>
      <c r="O41" s="7" t="s">
        <v>35</v>
      </c>
      <c r="P41" s="8">
        <v>63</v>
      </c>
      <c r="Q41" s="8">
        <v>82</v>
      </c>
      <c r="R41" s="9"/>
      <c r="S41" s="27"/>
      <c r="T41" s="3" t="str">
        <f t="shared" si="2"/>
        <v>Other</v>
      </c>
      <c r="U41" s="3" t="str">
        <f t="shared" si="3"/>
        <v>A</v>
      </c>
      <c r="V41" s="3" t="str">
        <f t="shared" si="4"/>
        <v>63-82</v>
      </c>
      <c r="W41" t="b">
        <f>VLOOKUP(J41,lists!$B$2:$C$3,2,FALSE)</f>
        <v>1</v>
      </c>
      <c r="X41" t="b">
        <f>VLOOKUP(T41,lists!$B:$C,2,FALSE)</f>
        <v>1</v>
      </c>
      <c r="Y41" t="b">
        <f>IF(AND(H41&gt;=FLAT!$J$1,'Raw - F'!H41&lt;=FLAT!$J$2),TRUE,FALSE)</f>
        <v>1</v>
      </c>
      <c r="Z41" t="b">
        <f>VLOOKUP(U41,lists!$B$7:$C$8,2,FALSE)</f>
        <v>1</v>
      </c>
      <c r="AA41" t="b">
        <f>VLOOKUP(IF(K41="","Open",SUBSTITUTE(K41,"/Nov","")),lists!$B$27:$D$29,2,FALSE)</f>
        <v>1</v>
      </c>
      <c r="AB41" t="b">
        <f>VLOOKUP(I41,lists!B:C,2,FALSE)</f>
        <v>1</v>
      </c>
      <c r="AC41" t="b">
        <f>VLOOKUP(E41,lists!$B$23:$D$25,2,FALSE)</f>
        <v>1</v>
      </c>
      <c r="AD41">
        <f t="shared" si="5"/>
        <v>1</v>
      </c>
    </row>
    <row r="42" spans="1:30" x14ac:dyDescent="0.35">
      <c r="A42" s="4">
        <f t="shared" si="1"/>
        <v>42</v>
      </c>
      <c r="B42" s="4">
        <f t="shared" si="0"/>
        <v>41</v>
      </c>
      <c r="C42" s="5">
        <v>43985</v>
      </c>
      <c r="D42" s="6" t="s">
        <v>59</v>
      </c>
      <c r="E42" s="6" t="str">
        <f>VLOOKUP(D42,lists!$W:$X,2,FALSE)</f>
        <v>Midlands</v>
      </c>
      <c r="F42" s="6" t="s">
        <v>30</v>
      </c>
      <c r="G42" s="7" t="s">
        <v>57</v>
      </c>
      <c r="H42" s="7">
        <v>10</v>
      </c>
      <c r="I42" s="8">
        <v>4</v>
      </c>
      <c r="J42" s="6" t="s">
        <v>32</v>
      </c>
      <c r="K42" s="6"/>
      <c r="L42" s="6"/>
      <c r="M42" s="6" t="s">
        <v>33</v>
      </c>
      <c r="N42" s="7" t="s">
        <v>44</v>
      </c>
      <c r="O42" s="7" t="s">
        <v>35</v>
      </c>
      <c r="P42" s="8">
        <v>66</v>
      </c>
      <c r="Q42" s="8">
        <v>85</v>
      </c>
      <c r="R42" s="9"/>
      <c r="S42" s="27"/>
      <c r="T42" s="3" t="str">
        <f t="shared" si="2"/>
        <v>3O</v>
      </c>
      <c r="U42" s="3" t="str">
        <f t="shared" si="3"/>
        <v>A</v>
      </c>
      <c r="V42" s="3" t="str">
        <f t="shared" si="4"/>
        <v>66-85</v>
      </c>
      <c r="W42" t="b">
        <f>VLOOKUP(J42,lists!$B$2:$C$3,2,FALSE)</f>
        <v>1</v>
      </c>
      <c r="X42" t="b">
        <f>VLOOKUP(T42,lists!$B:$C,2,FALSE)</f>
        <v>1</v>
      </c>
      <c r="Y42" t="b">
        <f>IF(AND(H42&gt;=FLAT!$J$1,'Raw - F'!H42&lt;=FLAT!$J$2),TRUE,FALSE)</f>
        <v>1</v>
      </c>
      <c r="Z42" t="b">
        <f>VLOOKUP(U42,lists!$B$7:$C$8,2,FALSE)</f>
        <v>1</v>
      </c>
      <c r="AA42" t="b">
        <f>VLOOKUP(IF(K42="","Open",SUBSTITUTE(K42,"/Nov","")),lists!$B$27:$D$29,2,FALSE)</f>
        <v>1</v>
      </c>
      <c r="AB42" t="b">
        <f>VLOOKUP(I42,lists!B:C,2,FALSE)</f>
        <v>1</v>
      </c>
      <c r="AC42" t="b">
        <f>VLOOKUP(E42,lists!$B$23:$D$25,2,FALSE)</f>
        <v>1</v>
      </c>
      <c r="AD42">
        <f t="shared" si="5"/>
        <v>1</v>
      </c>
    </row>
    <row r="43" spans="1:30" x14ac:dyDescent="0.35">
      <c r="A43" s="4">
        <f t="shared" si="1"/>
        <v>43</v>
      </c>
      <c r="B43" s="4">
        <f t="shared" si="0"/>
        <v>42</v>
      </c>
      <c r="C43" s="5">
        <v>43985</v>
      </c>
      <c r="D43" s="6" t="s">
        <v>59</v>
      </c>
      <c r="E43" s="6" t="str">
        <f>VLOOKUP(D43,lists!$W:$X,2,FALSE)</f>
        <v>Midlands</v>
      </c>
      <c r="F43" s="6" t="s">
        <v>30</v>
      </c>
      <c r="G43" s="7" t="s">
        <v>61</v>
      </c>
      <c r="H43" s="7">
        <v>14</v>
      </c>
      <c r="I43" s="8">
        <v>5</v>
      </c>
      <c r="J43" s="6" t="s">
        <v>32</v>
      </c>
      <c r="K43" s="6"/>
      <c r="L43" s="6"/>
      <c r="M43" s="6" t="s">
        <v>33</v>
      </c>
      <c r="N43" s="7" t="s">
        <v>34</v>
      </c>
      <c r="O43" s="7" t="s">
        <v>35</v>
      </c>
      <c r="P43" s="8">
        <v>56</v>
      </c>
      <c r="Q43" s="8">
        <v>75</v>
      </c>
      <c r="R43" s="9"/>
      <c r="S43" s="27"/>
      <c r="T43" s="3" t="str">
        <f t="shared" si="2"/>
        <v>Other</v>
      </c>
      <c r="U43" s="3" t="str">
        <f t="shared" si="3"/>
        <v>A</v>
      </c>
      <c r="V43" s="3" t="str">
        <f t="shared" si="4"/>
        <v>56-75</v>
      </c>
      <c r="W43" t="b">
        <f>VLOOKUP(J43,lists!$B$2:$C$3,2,FALSE)</f>
        <v>1</v>
      </c>
      <c r="X43" t="b">
        <f>VLOOKUP(T43,lists!$B:$C,2,FALSE)</f>
        <v>1</v>
      </c>
      <c r="Y43" t="b">
        <f>IF(AND(H43&gt;=FLAT!$J$1,'Raw - F'!H43&lt;=FLAT!$J$2),TRUE,FALSE)</f>
        <v>1</v>
      </c>
      <c r="Z43" t="b">
        <f>VLOOKUP(U43,lists!$B$7:$C$8,2,FALSE)</f>
        <v>1</v>
      </c>
      <c r="AA43" t="b">
        <f>VLOOKUP(IF(K43="","Open",SUBSTITUTE(K43,"/Nov","")),lists!$B$27:$D$29,2,FALSE)</f>
        <v>1</v>
      </c>
      <c r="AB43" t="b">
        <f>VLOOKUP(I43,lists!B:C,2,FALSE)</f>
        <v>1</v>
      </c>
      <c r="AC43" t="b">
        <f>VLOOKUP(E43,lists!$B$23:$D$25,2,FALSE)</f>
        <v>1</v>
      </c>
      <c r="AD43">
        <f t="shared" si="5"/>
        <v>1</v>
      </c>
    </row>
    <row r="44" spans="1:30" x14ac:dyDescent="0.35">
      <c r="A44" s="4">
        <f t="shared" si="1"/>
        <v>44</v>
      </c>
      <c r="B44" s="4">
        <f t="shared" si="0"/>
        <v>43</v>
      </c>
      <c r="C44" s="5">
        <v>43986</v>
      </c>
      <c r="D44" s="6" t="s">
        <v>28</v>
      </c>
      <c r="E44" s="6" t="str">
        <f>VLOOKUP(D44,lists!$W:$X,2,FALSE)</f>
        <v>North</v>
      </c>
      <c r="F44" s="6" t="s">
        <v>30</v>
      </c>
      <c r="G44" s="7" t="s">
        <v>40</v>
      </c>
      <c r="H44" s="7">
        <v>5</v>
      </c>
      <c r="I44" s="8">
        <v>5</v>
      </c>
      <c r="J44" s="6" t="s">
        <v>32</v>
      </c>
      <c r="K44" s="6"/>
      <c r="L44" s="6"/>
      <c r="M44" s="6" t="s">
        <v>33</v>
      </c>
      <c r="N44" s="7" t="s">
        <v>34</v>
      </c>
      <c r="O44" s="7" t="s">
        <v>35</v>
      </c>
      <c r="P44" s="8">
        <v>56</v>
      </c>
      <c r="Q44" s="8">
        <v>75</v>
      </c>
      <c r="R44" s="9"/>
      <c r="S44" s="27"/>
      <c r="T44" s="3" t="str">
        <f t="shared" si="2"/>
        <v>Other</v>
      </c>
      <c r="U44" s="3" t="str">
        <f t="shared" si="3"/>
        <v>A</v>
      </c>
      <c r="V44" s="3" t="str">
        <f t="shared" si="4"/>
        <v>56-75</v>
      </c>
      <c r="W44" t="b">
        <f>VLOOKUP(J44,lists!$B$2:$C$3,2,FALSE)</f>
        <v>1</v>
      </c>
      <c r="X44" t="b">
        <f>VLOOKUP(T44,lists!$B:$C,2,FALSE)</f>
        <v>1</v>
      </c>
      <c r="Y44" t="b">
        <f>IF(AND(H44&gt;=FLAT!$J$1,'Raw - F'!H44&lt;=FLAT!$J$2),TRUE,FALSE)</f>
        <v>1</v>
      </c>
      <c r="Z44" t="b">
        <f>VLOOKUP(U44,lists!$B$7:$C$8,2,FALSE)</f>
        <v>1</v>
      </c>
      <c r="AA44" t="b">
        <f>VLOOKUP(IF(K44="","Open",SUBSTITUTE(K44,"/Nov","")),lists!$B$27:$D$29,2,FALSE)</f>
        <v>1</v>
      </c>
      <c r="AB44" t="b">
        <f>VLOOKUP(I44,lists!B:C,2,FALSE)</f>
        <v>1</v>
      </c>
      <c r="AC44" t="b">
        <f>VLOOKUP(E44,lists!$B$23:$D$25,2,FALSE)</f>
        <v>1</v>
      </c>
      <c r="AD44">
        <f t="shared" si="5"/>
        <v>1</v>
      </c>
    </row>
    <row r="45" spans="1:30" x14ac:dyDescent="0.35">
      <c r="A45" s="4">
        <f t="shared" si="1"/>
        <v>45</v>
      </c>
      <c r="B45" s="4">
        <f t="shared" si="0"/>
        <v>44</v>
      </c>
      <c r="C45" s="5">
        <v>43986</v>
      </c>
      <c r="D45" s="6" t="s">
        <v>28</v>
      </c>
      <c r="E45" s="6" t="str">
        <f>VLOOKUP(D45,lists!$W:$X,2,FALSE)</f>
        <v>North</v>
      </c>
      <c r="F45" s="6" t="s">
        <v>54</v>
      </c>
      <c r="G45" s="7" t="s">
        <v>38</v>
      </c>
      <c r="H45" s="7">
        <v>6</v>
      </c>
      <c r="I45" s="8">
        <v>5</v>
      </c>
      <c r="J45" s="6" t="s">
        <v>41</v>
      </c>
      <c r="K45" s="6" t="s">
        <v>51</v>
      </c>
      <c r="L45" s="6" t="s">
        <v>58</v>
      </c>
      <c r="M45" s="6" t="s">
        <v>33</v>
      </c>
      <c r="N45" s="7" t="s">
        <v>43</v>
      </c>
      <c r="O45" s="7" t="s">
        <v>35</v>
      </c>
      <c r="P45" s="8">
        <v>0</v>
      </c>
      <c r="Q45" s="8">
        <v>0</v>
      </c>
      <c r="R45" s="9"/>
      <c r="S45" s="27">
        <v>1000</v>
      </c>
      <c r="T45" s="3" t="str">
        <f t="shared" si="2"/>
        <v>2O</v>
      </c>
      <c r="U45" s="3" t="str">
        <f t="shared" si="3"/>
        <v>A</v>
      </c>
      <c r="V45" s="3" t="str">
        <f t="shared" si="4"/>
        <v>Open</v>
      </c>
      <c r="W45" t="b">
        <f>VLOOKUP(J45,lists!$B$2:$C$3,2,FALSE)</f>
        <v>1</v>
      </c>
      <c r="X45" t="b">
        <f>VLOOKUP(T45,lists!$B:$C,2,FALSE)</f>
        <v>1</v>
      </c>
      <c r="Y45" t="b">
        <f>IF(AND(H45&gt;=FLAT!$J$1,'Raw - F'!H45&lt;=FLAT!$J$2),TRUE,FALSE)</f>
        <v>1</v>
      </c>
      <c r="Z45" t="b">
        <f>VLOOKUP(U45,lists!$B$7:$C$8,2,FALSE)</f>
        <v>1</v>
      </c>
      <c r="AA45" t="b">
        <f>VLOOKUP(IF(K45="","Open",SUBSTITUTE(K45,"/Nov","")),lists!$B$27:$D$29,2,FALSE)</f>
        <v>1</v>
      </c>
      <c r="AB45" t="b">
        <f>VLOOKUP(I45,lists!B:C,2,FALSE)</f>
        <v>1</v>
      </c>
      <c r="AC45" t="b">
        <f>VLOOKUP(E45,lists!$B$23:$D$25,2,FALSE)</f>
        <v>1</v>
      </c>
      <c r="AD45">
        <f t="shared" si="5"/>
        <v>1</v>
      </c>
    </row>
    <row r="46" spans="1:30" x14ac:dyDescent="0.35">
      <c r="A46" s="4">
        <f t="shared" si="1"/>
        <v>46</v>
      </c>
      <c r="B46" s="4">
        <f t="shared" si="0"/>
        <v>45</v>
      </c>
      <c r="C46" s="5">
        <v>43986</v>
      </c>
      <c r="D46" s="6" t="s">
        <v>28</v>
      </c>
      <c r="E46" s="6" t="str">
        <f>VLOOKUP(D46,lists!$W:$X,2,FALSE)</f>
        <v>North</v>
      </c>
      <c r="F46" s="6" t="s">
        <v>30</v>
      </c>
      <c r="G46" s="7" t="s">
        <v>38</v>
      </c>
      <c r="H46" s="7">
        <v>6</v>
      </c>
      <c r="I46" s="8">
        <v>5</v>
      </c>
      <c r="J46" s="6" t="s">
        <v>32</v>
      </c>
      <c r="K46" s="6"/>
      <c r="L46" s="6"/>
      <c r="M46" s="6" t="s">
        <v>33</v>
      </c>
      <c r="N46" s="7" t="s">
        <v>44</v>
      </c>
      <c r="O46" s="7" t="s">
        <v>35</v>
      </c>
      <c r="P46" s="8">
        <v>51</v>
      </c>
      <c r="Q46" s="8">
        <v>70</v>
      </c>
      <c r="R46" s="9"/>
      <c r="S46" s="27"/>
      <c r="T46" s="3" t="str">
        <f t="shared" si="2"/>
        <v>3O</v>
      </c>
      <c r="U46" s="3" t="str">
        <f t="shared" si="3"/>
        <v>A</v>
      </c>
      <c r="V46" s="3" t="str">
        <f t="shared" si="4"/>
        <v>51-70</v>
      </c>
      <c r="W46" t="b">
        <f>VLOOKUP(J46,lists!$B$2:$C$3,2,FALSE)</f>
        <v>1</v>
      </c>
      <c r="X46" t="b">
        <f>VLOOKUP(T46,lists!$B:$C,2,FALSE)</f>
        <v>1</v>
      </c>
      <c r="Y46" t="b">
        <f>IF(AND(H46&gt;=FLAT!$J$1,'Raw - F'!H46&lt;=FLAT!$J$2),TRUE,FALSE)</f>
        <v>1</v>
      </c>
      <c r="Z46" t="b">
        <f>VLOOKUP(U46,lists!$B$7:$C$8,2,FALSE)</f>
        <v>1</v>
      </c>
      <c r="AA46" t="b">
        <f>VLOOKUP(IF(K46="","Open",SUBSTITUTE(K46,"/Nov","")),lists!$B$27:$D$29,2,FALSE)</f>
        <v>1</v>
      </c>
      <c r="AB46" t="b">
        <f>VLOOKUP(I46,lists!B:C,2,FALSE)</f>
        <v>1</v>
      </c>
      <c r="AC46" t="b">
        <f>VLOOKUP(E46,lists!$B$23:$D$25,2,FALSE)</f>
        <v>1</v>
      </c>
      <c r="AD46">
        <f t="shared" si="5"/>
        <v>1</v>
      </c>
    </row>
    <row r="47" spans="1:30" x14ac:dyDescent="0.35">
      <c r="A47" s="4">
        <f t="shared" si="1"/>
        <v>47</v>
      </c>
      <c r="B47" s="4">
        <f t="shared" si="0"/>
        <v>46</v>
      </c>
      <c r="C47" s="20">
        <v>43986</v>
      </c>
      <c r="D47" s="22" t="s">
        <v>28</v>
      </c>
      <c r="E47" s="6" t="str">
        <f>VLOOKUP(D47,lists!$W:$X,2,FALSE)</f>
        <v>North</v>
      </c>
      <c r="F47" s="22" t="s">
        <v>121</v>
      </c>
      <c r="G47" s="23" t="s">
        <v>38</v>
      </c>
      <c r="H47" s="23">
        <v>6</v>
      </c>
      <c r="I47" s="28">
        <v>1</v>
      </c>
      <c r="J47" s="22" t="s">
        <v>41</v>
      </c>
      <c r="K47" s="22"/>
      <c r="L47" s="22"/>
      <c r="M47" s="22" t="s">
        <v>33</v>
      </c>
      <c r="N47" s="23" t="s">
        <v>44</v>
      </c>
      <c r="O47" s="23" t="s">
        <v>35</v>
      </c>
      <c r="P47" s="28">
        <v>0</v>
      </c>
      <c r="Q47" s="28">
        <v>0</v>
      </c>
      <c r="R47" s="28"/>
      <c r="T47" s="3" t="str">
        <f t="shared" si="2"/>
        <v>3O</v>
      </c>
      <c r="U47" s="3" t="str">
        <f t="shared" si="3"/>
        <v>A</v>
      </c>
      <c r="V47" s="3" t="str">
        <f t="shared" si="4"/>
        <v>Open</v>
      </c>
      <c r="W47" t="b">
        <f>VLOOKUP(J47,lists!$B$2:$C$3,2,FALSE)</f>
        <v>1</v>
      </c>
      <c r="X47" t="b">
        <f>VLOOKUP(T47,lists!$B:$C,2,FALSE)</f>
        <v>1</v>
      </c>
      <c r="Y47" t="b">
        <f>IF(AND(H47&gt;=FLAT!$J$1,'Raw - F'!H47&lt;=FLAT!$J$2),TRUE,FALSE)</f>
        <v>1</v>
      </c>
      <c r="Z47" t="b">
        <f>VLOOKUP(U47,lists!$B$7:$C$8,2,FALSE)</f>
        <v>1</v>
      </c>
      <c r="AA47" t="b">
        <f>VLOOKUP(IF(K47="","Open",SUBSTITUTE(K47,"/Nov","")),lists!$B$27:$D$29,2,FALSE)</f>
        <v>1</v>
      </c>
      <c r="AB47" t="b">
        <f>VLOOKUP(I47,lists!B:C,2,FALSE)</f>
        <v>1</v>
      </c>
      <c r="AC47" t="b">
        <f>VLOOKUP(E47,lists!$B$23:$D$25,2,FALSE)</f>
        <v>1</v>
      </c>
      <c r="AD47">
        <f t="shared" si="5"/>
        <v>1</v>
      </c>
    </row>
    <row r="48" spans="1:30" x14ac:dyDescent="0.35">
      <c r="A48" s="4">
        <f t="shared" si="1"/>
        <v>48</v>
      </c>
      <c r="B48" s="4">
        <f t="shared" si="0"/>
        <v>47</v>
      </c>
      <c r="C48" s="5">
        <v>43986</v>
      </c>
      <c r="D48" s="6" t="s">
        <v>28</v>
      </c>
      <c r="E48" s="6" t="str">
        <f>VLOOKUP(D48,lists!$W:$X,2,FALSE)</f>
        <v>North</v>
      </c>
      <c r="F48" s="6" t="s">
        <v>30</v>
      </c>
      <c r="G48" s="7" t="s">
        <v>52</v>
      </c>
      <c r="H48" s="7">
        <v>7</v>
      </c>
      <c r="I48" s="8">
        <v>6</v>
      </c>
      <c r="J48" s="6" t="s">
        <v>32</v>
      </c>
      <c r="K48" s="6"/>
      <c r="L48" s="6"/>
      <c r="M48" s="6" t="s">
        <v>33</v>
      </c>
      <c r="N48" s="7" t="s">
        <v>34</v>
      </c>
      <c r="O48" s="7" t="s">
        <v>35</v>
      </c>
      <c r="P48" s="8">
        <v>46</v>
      </c>
      <c r="Q48" s="8">
        <v>65</v>
      </c>
      <c r="R48" s="9"/>
      <c r="S48" s="27"/>
      <c r="T48" s="3" t="str">
        <f t="shared" si="2"/>
        <v>Other</v>
      </c>
      <c r="U48" s="3" t="str">
        <f t="shared" si="3"/>
        <v>A</v>
      </c>
      <c r="V48" s="3" t="str">
        <f t="shared" si="4"/>
        <v>46-65</v>
      </c>
      <c r="W48" t="b">
        <f>VLOOKUP(J48,lists!$B$2:$C$3,2,FALSE)</f>
        <v>1</v>
      </c>
      <c r="X48" t="b">
        <f>VLOOKUP(T48,lists!$B:$C,2,FALSE)</f>
        <v>1</v>
      </c>
      <c r="Y48" t="b">
        <f>IF(AND(H48&gt;=FLAT!$J$1,'Raw - F'!H48&lt;=FLAT!$J$2),TRUE,FALSE)</f>
        <v>1</v>
      </c>
      <c r="Z48" t="b">
        <f>VLOOKUP(U48,lists!$B$7:$C$8,2,FALSE)</f>
        <v>1</v>
      </c>
      <c r="AA48" t="b">
        <f>VLOOKUP(IF(K48="","Open",SUBSTITUTE(K48,"/Nov","")),lists!$B$27:$D$29,2,FALSE)</f>
        <v>1</v>
      </c>
      <c r="AB48" t="b">
        <f>VLOOKUP(I48,lists!B:C,2,FALSE)</f>
        <v>1</v>
      </c>
      <c r="AC48" t="b">
        <f>VLOOKUP(E48,lists!$B$23:$D$25,2,FALSE)</f>
        <v>1</v>
      </c>
      <c r="AD48">
        <f t="shared" si="5"/>
        <v>1</v>
      </c>
    </row>
    <row r="49" spans="1:30" x14ac:dyDescent="0.35">
      <c r="A49" s="4">
        <f t="shared" si="1"/>
        <v>49</v>
      </c>
      <c r="B49" s="4">
        <f t="shared" si="0"/>
        <v>48</v>
      </c>
      <c r="C49" s="5">
        <v>43986</v>
      </c>
      <c r="D49" s="6" t="s">
        <v>28</v>
      </c>
      <c r="E49" s="6" t="str">
        <f>VLOOKUP(D49,lists!$W:$X,2,FALSE)</f>
        <v>North</v>
      </c>
      <c r="F49" s="6" t="s">
        <v>30</v>
      </c>
      <c r="G49" s="7" t="s">
        <v>37</v>
      </c>
      <c r="H49" s="7">
        <v>8</v>
      </c>
      <c r="I49" s="8">
        <v>5</v>
      </c>
      <c r="J49" s="6" t="s">
        <v>32</v>
      </c>
      <c r="K49" s="6"/>
      <c r="L49" s="6"/>
      <c r="M49" s="6" t="s">
        <v>33</v>
      </c>
      <c r="N49" s="7" t="s">
        <v>44</v>
      </c>
      <c r="O49" s="7" t="s">
        <v>35</v>
      </c>
      <c r="P49" s="8">
        <v>56</v>
      </c>
      <c r="Q49" s="8">
        <v>75</v>
      </c>
      <c r="R49" s="9"/>
      <c r="S49" s="27"/>
      <c r="T49" s="3" t="str">
        <f t="shared" si="2"/>
        <v>3O</v>
      </c>
      <c r="U49" s="3" t="str">
        <f t="shared" si="3"/>
        <v>A</v>
      </c>
      <c r="V49" s="3" t="str">
        <f t="shared" si="4"/>
        <v>56-75</v>
      </c>
      <c r="W49" t="b">
        <f>VLOOKUP(J49,lists!$B$2:$C$3,2,FALSE)</f>
        <v>1</v>
      </c>
      <c r="X49" t="b">
        <f>VLOOKUP(T49,lists!$B:$C,2,FALSE)</f>
        <v>1</v>
      </c>
      <c r="Y49" t="b">
        <f>IF(AND(H49&gt;=FLAT!$J$1,'Raw - F'!H49&lt;=FLAT!$J$2),TRUE,FALSE)</f>
        <v>1</v>
      </c>
      <c r="Z49" t="b">
        <f>VLOOKUP(U49,lists!$B$7:$C$8,2,FALSE)</f>
        <v>1</v>
      </c>
      <c r="AA49" t="b">
        <f>VLOOKUP(IF(K49="","Open",SUBSTITUTE(K49,"/Nov","")),lists!$B$27:$D$29,2,FALSE)</f>
        <v>1</v>
      </c>
      <c r="AB49" t="b">
        <f>VLOOKUP(I49,lists!B:C,2,FALSE)</f>
        <v>1</v>
      </c>
      <c r="AC49" t="b">
        <f>VLOOKUP(E49,lists!$B$23:$D$25,2,FALSE)</f>
        <v>1</v>
      </c>
      <c r="AD49">
        <f t="shared" si="5"/>
        <v>1</v>
      </c>
    </row>
    <row r="50" spans="1:30" x14ac:dyDescent="0.35">
      <c r="A50" s="4">
        <f t="shared" si="1"/>
        <v>50</v>
      </c>
      <c r="B50" s="4">
        <f t="shared" si="0"/>
        <v>49</v>
      </c>
      <c r="C50" s="5">
        <v>43986</v>
      </c>
      <c r="D50" s="6" t="s">
        <v>28</v>
      </c>
      <c r="E50" s="6" t="str">
        <f>VLOOKUP(D50,lists!$W:$X,2,FALSE)</f>
        <v>North</v>
      </c>
      <c r="F50" s="6" t="s">
        <v>54</v>
      </c>
      <c r="G50" s="7" t="s">
        <v>37</v>
      </c>
      <c r="H50" s="7">
        <v>8</v>
      </c>
      <c r="I50" s="8">
        <v>5</v>
      </c>
      <c r="J50" s="6" t="s">
        <v>41</v>
      </c>
      <c r="K50" s="6" t="s">
        <v>51</v>
      </c>
      <c r="L50" s="6" t="s">
        <v>62</v>
      </c>
      <c r="M50" s="6" t="s">
        <v>33</v>
      </c>
      <c r="N50" s="7" t="s">
        <v>44</v>
      </c>
      <c r="O50" s="7" t="s">
        <v>35</v>
      </c>
      <c r="P50" s="8">
        <v>0</v>
      </c>
      <c r="Q50" s="8">
        <v>0</v>
      </c>
      <c r="R50" s="9"/>
      <c r="S50" s="27">
        <v>1500</v>
      </c>
      <c r="T50" s="3" t="str">
        <f t="shared" si="2"/>
        <v>3O</v>
      </c>
      <c r="U50" s="3" t="str">
        <f t="shared" si="3"/>
        <v>A</v>
      </c>
      <c r="V50" s="3" t="str">
        <f t="shared" si="4"/>
        <v>Open</v>
      </c>
      <c r="W50" t="b">
        <f>VLOOKUP(J50,lists!$B$2:$C$3,2,FALSE)</f>
        <v>1</v>
      </c>
      <c r="X50" t="b">
        <f>VLOOKUP(T50,lists!$B:$C,2,FALSE)</f>
        <v>1</v>
      </c>
      <c r="Y50" t="b">
        <f>IF(AND(H50&gt;=FLAT!$J$1,'Raw - F'!H50&lt;=FLAT!$J$2),TRUE,FALSE)</f>
        <v>1</v>
      </c>
      <c r="Z50" t="b">
        <f>VLOOKUP(U50,lists!$B$7:$C$8,2,FALSE)</f>
        <v>1</v>
      </c>
      <c r="AA50" t="b">
        <f>VLOOKUP(IF(K50="","Open",SUBSTITUTE(K50,"/Nov","")),lists!$B$27:$D$29,2,FALSE)</f>
        <v>1</v>
      </c>
      <c r="AB50" t="b">
        <f>VLOOKUP(I50,lists!B:C,2,FALSE)</f>
        <v>1</v>
      </c>
      <c r="AC50" t="b">
        <f>VLOOKUP(E50,lists!$B$23:$D$25,2,FALSE)</f>
        <v>1</v>
      </c>
      <c r="AD50">
        <f t="shared" si="5"/>
        <v>1</v>
      </c>
    </row>
    <row r="51" spans="1:30" x14ac:dyDescent="0.35">
      <c r="A51" s="4">
        <f t="shared" si="1"/>
        <v>51</v>
      </c>
      <c r="B51" s="4">
        <f t="shared" si="0"/>
        <v>50</v>
      </c>
      <c r="C51" s="5">
        <v>43986</v>
      </c>
      <c r="D51" s="6" t="s">
        <v>28</v>
      </c>
      <c r="E51" s="6" t="str">
        <f>VLOOKUP(D51,lists!$W:$X,2,FALSE)</f>
        <v>North</v>
      </c>
      <c r="F51" s="6" t="s">
        <v>30</v>
      </c>
      <c r="G51" s="7" t="s">
        <v>46</v>
      </c>
      <c r="H51" s="7">
        <v>10</v>
      </c>
      <c r="I51" s="8">
        <v>6</v>
      </c>
      <c r="J51" s="6" t="s">
        <v>32</v>
      </c>
      <c r="K51" s="6"/>
      <c r="L51" s="6"/>
      <c r="M51" s="6" t="s">
        <v>33</v>
      </c>
      <c r="N51" s="7" t="s">
        <v>44</v>
      </c>
      <c r="O51" s="7" t="s">
        <v>35</v>
      </c>
      <c r="P51" s="8">
        <v>46</v>
      </c>
      <c r="Q51" s="8">
        <v>65</v>
      </c>
      <c r="R51" s="9"/>
      <c r="S51" s="27"/>
      <c r="T51" s="3" t="str">
        <f t="shared" si="2"/>
        <v>3O</v>
      </c>
      <c r="U51" s="3" t="str">
        <f t="shared" si="3"/>
        <v>A</v>
      </c>
      <c r="V51" s="3" t="str">
        <f t="shared" si="4"/>
        <v>46-65</v>
      </c>
      <c r="W51" t="b">
        <f>VLOOKUP(J51,lists!$B$2:$C$3,2,FALSE)</f>
        <v>1</v>
      </c>
      <c r="X51" t="b">
        <f>VLOOKUP(T51,lists!$B:$C,2,FALSE)</f>
        <v>1</v>
      </c>
      <c r="Y51" t="b">
        <f>IF(AND(H51&gt;=FLAT!$J$1,'Raw - F'!H51&lt;=FLAT!$J$2),TRUE,FALSE)</f>
        <v>1</v>
      </c>
      <c r="Z51" t="b">
        <f>VLOOKUP(U51,lists!$B$7:$C$8,2,FALSE)</f>
        <v>1</v>
      </c>
      <c r="AA51" t="b">
        <f>VLOOKUP(IF(K51="","Open",SUBSTITUTE(K51,"/Nov","")),lists!$B$27:$D$29,2,FALSE)</f>
        <v>1</v>
      </c>
      <c r="AB51" t="b">
        <f>VLOOKUP(I51,lists!B:C,2,FALSE)</f>
        <v>1</v>
      </c>
      <c r="AC51" t="b">
        <f>VLOOKUP(E51,lists!$B$23:$D$25,2,FALSE)</f>
        <v>1</v>
      </c>
      <c r="AD51">
        <f t="shared" si="5"/>
        <v>1</v>
      </c>
    </row>
    <row r="52" spans="1:30" x14ac:dyDescent="0.35">
      <c r="A52" s="4">
        <f t="shared" si="1"/>
        <v>52</v>
      </c>
      <c r="B52" s="4">
        <f t="shared" si="0"/>
        <v>51</v>
      </c>
      <c r="C52" s="5">
        <v>43986</v>
      </c>
      <c r="D52" s="6" t="s">
        <v>28</v>
      </c>
      <c r="E52" s="6" t="str">
        <f>VLOOKUP(D52,lists!$W:$X,2,FALSE)</f>
        <v>North</v>
      </c>
      <c r="F52" s="6" t="s">
        <v>30</v>
      </c>
      <c r="G52" s="7" t="s">
        <v>63</v>
      </c>
      <c r="H52" s="7">
        <v>16</v>
      </c>
      <c r="I52" s="8">
        <v>6</v>
      </c>
      <c r="J52" s="6" t="s">
        <v>32</v>
      </c>
      <c r="K52" s="6"/>
      <c r="L52" s="6"/>
      <c r="M52" s="6" t="s">
        <v>33</v>
      </c>
      <c r="N52" s="7" t="s">
        <v>34</v>
      </c>
      <c r="O52" s="7" t="s">
        <v>35</v>
      </c>
      <c r="P52" s="8">
        <v>46</v>
      </c>
      <c r="Q52" s="8">
        <v>65</v>
      </c>
      <c r="R52" s="9"/>
      <c r="S52" s="27"/>
      <c r="T52" s="3" t="str">
        <f t="shared" si="2"/>
        <v>Other</v>
      </c>
      <c r="U52" s="3" t="str">
        <f t="shared" si="3"/>
        <v>A</v>
      </c>
      <c r="V52" s="3" t="str">
        <f t="shared" si="4"/>
        <v>46-65</v>
      </c>
      <c r="W52" t="b">
        <f>VLOOKUP(J52,lists!$B$2:$C$3,2,FALSE)</f>
        <v>1</v>
      </c>
      <c r="X52" t="b">
        <f>VLOOKUP(T52,lists!$B:$C,2,FALSE)</f>
        <v>1</v>
      </c>
      <c r="Y52" t="b">
        <f>IF(AND(H52&gt;=FLAT!$J$1,'Raw - F'!H52&lt;=FLAT!$J$2),TRUE,FALSE)</f>
        <v>1</v>
      </c>
      <c r="Z52" t="b">
        <f>VLOOKUP(U52,lists!$B$7:$C$8,2,FALSE)</f>
        <v>1</v>
      </c>
      <c r="AA52" t="b">
        <f>VLOOKUP(IF(K52="","Open",SUBSTITUTE(K52,"/Nov","")),lists!$B$27:$D$29,2,FALSE)</f>
        <v>1</v>
      </c>
      <c r="AB52" t="b">
        <f>VLOOKUP(I52,lists!B:C,2,FALSE)</f>
        <v>1</v>
      </c>
      <c r="AC52" t="b">
        <f>VLOOKUP(E52,lists!$B$23:$D$25,2,FALSE)</f>
        <v>1</v>
      </c>
      <c r="AD52">
        <f t="shared" si="5"/>
        <v>1</v>
      </c>
    </row>
    <row r="53" spans="1:30" x14ac:dyDescent="0.35">
      <c r="A53" s="4">
        <f t="shared" si="1"/>
        <v>53</v>
      </c>
      <c r="B53" s="4">
        <f t="shared" si="0"/>
        <v>52</v>
      </c>
      <c r="C53" s="5">
        <v>43986</v>
      </c>
      <c r="D53" s="6" t="s">
        <v>122</v>
      </c>
      <c r="E53" s="6" t="str">
        <f>VLOOKUP(D53,lists!$W:$X,2,FALSE)</f>
        <v>Midlands</v>
      </c>
      <c r="F53" s="6" t="s">
        <v>39</v>
      </c>
      <c r="G53" s="7" t="s">
        <v>40</v>
      </c>
      <c r="H53" s="7">
        <v>5</v>
      </c>
      <c r="I53" s="8">
        <v>5</v>
      </c>
      <c r="J53" s="6" t="s">
        <v>41</v>
      </c>
      <c r="K53" s="6" t="s">
        <v>42</v>
      </c>
      <c r="L53" s="6"/>
      <c r="M53" s="6" t="s">
        <v>33</v>
      </c>
      <c r="N53" s="7" t="s">
        <v>43</v>
      </c>
      <c r="O53" s="7" t="s">
        <v>53</v>
      </c>
      <c r="P53" s="8">
        <v>0</v>
      </c>
      <c r="Q53" s="8">
        <v>0</v>
      </c>
      <c r="R53" s="9"/>
      <c r="S53" s="27">
        <v>1000</v>
      </c>
      <c r="T53" s="3" t="str">
        <f t="shared" si="2"/>
        <v>2O</v>
      </c>
      <c r="U53" s="3" t="str">
        <f t="shared" si="3"/>
        <v>F</v>
      </c>
      <c r="V53" s="3" t="str">
        <f t="shared" si="4"/>
        <v>Open</v>
      </c>
      <c r="W53" t="b">
        <f>VLOOKUP(J53,lists!$B$2:$C$3,2,FALSE)</f>
        <v>1</v>
      </c>
      <c r="X53" t="b">
        <f>VLOOKUP(T53,lists!$B:$C,2,FALSE)</f>
        <v>1</v>
      </c>
      <c r="Y53" t="b">
        <f>IF(AND(H53&gt;=FLAT!$J$1,'Raw - F'!H53&lt;=FLAT!$J$2),TRUE,FALSE)</f>
        <v>1</v>
      </c>
      <c r="Z53" t="b">
        <f>VLOOKUP(U53,lists!$B$7:$C$8,2,FALSE)</f>
        <v>1</v>
      </c>
      <c r="AA53" t="b">
        <f>VLOOKUP(IF(K53="","Open",SUBSTITUTE(K53,"/Nov","")),lists!$B$27:$D$29,2,FALSE)</f>
        <v>1</v>
      </c>
      <c r="AB53" t="b">
        <f>VLOOKUP(I53,lists!B:C,2,FALSE)</f>
        <v>1</v>
      </c>
      <c r="AC53" t="b">
        <f>VLOOKUP(E53,lists!$B$23:$D$25,2,FALSE)</f>
        <v>1</v>
      </c>
      <c r="AD53">
        <f t="shared" si="5"/>
        <v>1</v>
      </c>
    </row>
    <row r="54" spans="1:30" x14ac:dyDescent="0.35">
      <c r="A54" s="4">
        <f t="shared" si="1"/>
        <v>54</v>
      </c>
      <c r="B54" s="4">
        <f t="shared" si="0"/>
        <v>53</v>
      </c>
      <c r="C54" s="5">
        <v>43986</v>
      </c>
      <c r="D54" s="6" t="s">
        <v>122</v>
      </c>
      <c r="E54" s="6" t="str">
        <f>VLOOKUP(D54,lists!$W:$X,2,FALSE)</f>
        <v>Midlands</v>
      </c>
      <c r="F54" s="6" t="s">
        <v>54</v>
      </c>
      <c r="G54" s="7" t="s">
        <v>40</v>
      </c>
      <c r="H54" s="7">
        <v>5</v>
      </c>
      <c r="I54" s="8">
        <v>5</v>
      </c>
      <c r="J54" s="6" t="s">
        <v>41</v>
      </c>
      <c r="K54" s="6" t="s">
        <v>51</v>
      </c>
      <c r="L54" s="6"/>
      <c r="M54" s="6" t="s">
        <v>33</v>
      </c>
      <c r="N54" s="7" t="s">
        <v>43</v>
      </c>
      <c r="O54" s="7" t="s">
        <v>35</v>
      </c>
      <c r="P54" s="8">
        <v>0</v>
      </c>
      <c r="Q54" s="8">
        <v>0</v>
      </c>
      <c r="R54" s="9"/>
      <c r="S54" s="9">
        <v>1000</v>
      </c>
      <c r="T54" s="3" t="str">
        <f t="shared" si="2"/>
        <v>2O</v>
      </c>
      <c r="U54" s="3" t="str">
        <f t="shared" si="3"/>
        <v>A</v>
      </c>
      <c r="V54" s="3" t="str">
        <f t="shared" si="4"/>
        <v>Open</v>
      </c>
      <c r="W54" t="b">
        <f>VLOOKUP(J54,lists!$B$2:$C$3,2,FALSE)</f>
        <v>1</v>
      </c>
      <c r="X54" t="b">
        <f>VLOOKUP(T54,lists!$B:$C,2,FALSE)</f>
        <v>1</v>
      </c>
      <c r="Y54" t="b">
        <f>IF(AND(H54&gt;=FLAT!$J$1,'Raw - F'!H54&lt;=FLAT!$J$2),TRUE,FALSE)</f>
        <v>1</v>
      </c>
      <c r="Z54" t="b">
        <f>VLOOKUP(U54,lists!$B$7:$C$8,2,FALSE)</f>
        <v>1</v>
      </c>
      <c r="AA54" t="b">
        <f>VLOOKUP(IF(K54="","Open",SUBSTITUTE(K54,"/Nov","")),lists!$B$27:$D$29,2,FALSE)</f>
        <v>1</v>
      </c>
      <c r="AB54" t="b">
        <f>VLOOKUP(I54,lists!B:C,2,FALSE)</f>
        <v>1</v>
      </c>
      <c r="AC54" t="b">
        <f>VLOOKUP(E54,lists!$B$23:$D$25,2,FALSE)</f>
        <v>1</v>
      </c>
      <c r="AD54">
        <f t="shared" si="5"/>
        <v>1</v>
      </c>
    </row>
    <row r="55" spans="1:30" x14ac:dyDescent="0.35">
      <c r="A55" s="4">
        <f t="shared" si="1"/>
        <v>55</v>
      </c>
      <c r="B55" s="4">
        <f t="shared" si="0"/>
        <v>54</v>
      </c>
      <c r="C55" s="5">
        <v>43986</v>
      </c>
      <c r="D55" s="6" t="s">
        <v>122</v>
      </c>
      <c r="E55" s="6" t="str">
        <f>VLOOKUP(D55,lists!$W:$X,2,FALSE)</f>
        <v>Midlands</v>
      </c>
      <c r="F55" s="6" t="s">
        <v>45</v>
      </c>
      <c r="G55" s="7" t="s">
        <v>38</v>
      </c>
      <c r="H55" s="7">
        <v>6</v>
      </c>
      <c r="I55" s="8">
        <v>5</v>
      </c>
      <c r="J55" s="6" t="s">
        <v>41</v>
      </c>
      <c r="K55" s="6" t="s">
        <v>42</v>
      </c>
      <c r="L55" s="6"/>
      <c r="M55" s="6" t="s">
        <v>33</v>
      </c>
      <c r="N55" s="7" t="s">
        <v>43</v>
      </c>
      <c r="O55" s="7" t="s">
        <v>35</v>
      </c>
      <c r="P55" s="8">
        <v>0</v>
      </c>
      <c r="Q55" s="8">
        <v>0</v>
      </c>
      <c r="R55" s="9"/>
      <c r="S55" s="9">
        <v>1000</v>
      </c>
      <c r="T55" s="3" t="str">
        <f t="shared" si="2"/>
        <v>2O</v>
      </c>
      <c r="U55" s="3" t="str">
        <f t="shared" si="3"/>
        <v>A</v>
      </c>
      <c r="V55" s="3" t="str">
        <f t="shared" si="4"/>
        <v>Open</v>
      </c>
      <c r="W55" t="b">
        <f>VLOOKUP(J55,lists!$B$2:$C$3,2,FALSE)</f>
        <v>1</v>
      </c>
      <c r="X55" t="b">
        <f>VLOOKUP(T55,lists!$B:$C,2,FALSE)</f>
        <v>1</v>
      </c>
      <c r="Y55" t="b">
        <f>IF(AND(H55&gt;=FLAT!$J$1,'Raw - F'!H55&lt;=FLAT!$J$2),TRUE,FALSE)</f>
        <v>1</v>
      </c>
      <c r="Z55" t="b">
        <f>VLOOKUP(U55,lists!$B$7:$C$8,2,FALSE)</f>
        <v>1</v>
      </c>
      <c r="AA55" t="b">
        <f>VLOOKUP(IF(K55="","Open",SUBSTITUTE(K55,"/Nov","")),lists!$B$27:$D$29,2,FALSE)</f>
        <v>1</v>
      </c>
      <c r="AB55" t="b">
        <f>VLOOKUP(I55,lists!B:C,2,FALSE)</f>
        <v>1</v>
      </c>
      <c r="AC55" t="b">
        <f>VLOOKUP(E55,lists!$B$23:$D$25,2,FALSE)</f>
        <v>1</v>
      </c>
      <c r="AD55">
        <f t="shared" si="5"/>
        <v>1</v>
      </c>
    </row>
    <row r="56" spans="1:30" x14ac:dyDescent="0.35">
      <c r="A56" s="4">
        <f t="shared" si="1"/>
        <v>56</v>
      </c>
      <c r="B56" s="4">
        <f t="shared" si="0"/>
        <v>55</v>
      </c>
      <c r="C56" s="5">
        <v>43986</v>
      </c>
      <c r="D56" s="6" t="s">
        <v>122</v>
      </c>
      <c r="E56" s="6" t="str">
        <f>VLOOKUP(D56,lists!$W:$X,2,FALSE)</f>
        <v>Midlands</v>
      </c>
      <c r="F56" s="6" t="s">
        <v>39</v>
      </c>
      <c r="G56" s="7" t="s">
        <v>38</v>
      </c>
      <c r="H56" s="7">
        <v>6</v>
      </c>
      <c r="I56" s="8">
        <v>5</v>
      </c>
      <c r="J56" s="6" t="s">
        <v>41</v>
      </c>
      <c r="K56" s="6" t="s">
        <v>42</v>
      </c>
      <c r="L56" s="6"/>
      <c r="M56" s="6" t="s">
        <v>33</v>
      </c>
      <c r="N56" s="7" t="s">
        <v>43</v>
      </c>
      <c r="O56" s="7" t="s">
        <v>53</v>
      </c>
      <c r="P56" s="8">
        <v>0</v>
      </c>
      <c r="Q56" s="8">
        <v>0</v>
      </c>
      <c r="R56" s="9"/>
      <c r="S56" s="9">
        <v>1000</v>
      </c>
      <c r="T56" s="3" t="str">
        <f t="shared" si="2"/>
        <v>2O</v>
      </c>
      <c r="U56" s="3" t="str">
        <f t="shared" si="3"/>
        <v>F</v>
      </c>
      <c r="V56" s="3" t="str">
        <f t="shared" si="4"/>
        <v>Open</v>
      </c>
      <c r="W56" t="b">
        <f>VLOOKUP(J56,lists!$B$2:$C$3,2,FALSE)</f>
        <v>1</v>
      </c>
      <c r="X56" t="b">
        <f>VLOOKUP(T56,lists!$B:$C,2,FALSE)</f>
        <v>1</v>
      </c>
      <c r="Y56" t="b">
        <f>IF(AND(H56&gt;=FLAT!$J$1,'Raw - F'!H56&lt;=FLAT!$J$2),TRUE,FALSE)</f>
        <v>1</v>
      </c>
      <c r="Z56" t="b">
        <f>VLOOKUP(U56,lists!$B$7:$C$8,2,FALSE)</f>
        <v>1</v>
      </c>
      <c r="AA56" t="b">
        <f>VLOOKUP(IF(K56="","Open",SUBSTITUTE(K56,"/Nov","")),lists!$B$27:$D$29,2,FALSE)</f>
        <v>1</v>
      </c>
      <c r="AB56" t="b">
        <f>VLOOKUP(I56,lists!B:C,2,FALSE)</f>
        <v>1</v>
      </c>
      <c r="AC56" t="b">
        <f>VLOOKUP(E56,lists!$B$23:$D$25,2,FALSE)</f>
        <v>1</v>
      </c>
      <c r="AD56">
        <f t="shared" si="5"/>
        <v>1</v>
      </c>
    </row>
    <row r="57" spans="1:30" x14ac:dyDescent="0.35">
      <c r="A57" s="4">
        <f t="shared" si="1"/>
        <v>57</v>
      </c>
      <c r="B57" s="4">
        <f t="shared" si="0"/>
        <v>56</v>
      </c>
      <c r="C57" s="5">
        <v>43986</v>
      </c>
      <c r="D57" s="6" t="s">
        <v>122</v>
      </c>
      <c r="E57" s="6" t="str">
        <f>VLOOKUP(D57,lists!$W:$X,2,FALSE)</f>
        <v>Midlands</v>
      </c>
      <c r="F57" s="6" t="s">
        <v>30</v>
      </c>
      <c r="G57" s="7" t="s">
        <v>38</v>
      </c>
      <c r="H57" s="7">
        <v>6</v>
      </c>
      <c r="I57" s="8">
        <v>4</v>
      </c>
      <c r="J57" s="6" t="s">
        <v>32</v>
      </c>
      <c r="K57" s="6"/>
      <c r="L57" s="6"/>
      <c r="M57" s="6" t="s">
        <v>33</v>
      </c>
      <c r="N57" s="7" t="s">
        <v>34</v>
      </c>
      <c r="O57" s="7" t="s">
        <v>35</v>
      </c>
      <c r="P57" s="8">
        <v>66</v>
      </c>
      <c r="Q57" s="8">
        <v>85</v>
      </c>
      <c r="R57" s="9"/>
      <c r="S57" s="9"/>
      <c r="T57" s="3" t="str">
        <f t="shared" si="2"/>
        <v>Other</v>
      </c>
      <c r="U57" s="3" t="str">
        <f t="shared" si="3"/>
        <v>A</v>
      </c>
      <c r="V57" s="3" t="str">
        <f t="shared" si="4"/>
        <v>66-85</v>
      </c>
      <c r="W57" t="b">
        <f>VLOOKUP(J57,lists!$B$2:$C$3,2,FALSE)</f>
        <v>1</v>
      </c>
      <c r="X57" t="b">
        <f>VLOOKUP(T57,lists!$B:$C,2,FALSE)</f>
        <v>1</v>
      </c>
      <c r="Y57" t="b">
        <f>IF(AND(H57&gt;=FLAT!$J$1,'Raw - F'!H57&lt;=FLAT!$J$2),TRUE,FALSE)</f>
        <v>1</v>
      </c>
      <c r="Z57" t="b">
        <f>VLOOKUP(U57,lists!$B$7:$C$8,2,FALSE)</f>
        <v>1</v>
      </c>
      <c r="AA57" t="b">
        <f>VLOOKUP(IF(K57="","Open",SUBSTITUTE(K57,"/Nov","")),lists!$B$27:$D$29,2,FALSE)</f>
        <v>1</v>
      </c>
      <c r="AB57" t="b">
        <f>VLOOKUP(I57,lists!B:C,2,FALSE)</f>
        <v>1</v>
      </c>
      <c r="AC57" t="b">
        <f>VLOOKUP(E57,lists!$B$23:$D$25,2,FALSE)</f>
        <v>1</v>
      </c>
      <c r="AD57">
        <f t="shared" si="5"/>
        <v>1</v>
      </c>
    </row>
    <row r="58" spans="1:30" x14ac:dyDescent="0.35">
      <c r="A58" s="4">
        <f t="shared" si="1"/>
        <v>58</v>
      </c>
      <c r="B58" s="4">
        <f t="shared" si="0"/>
        <v>57</v>
      </c>
      <c r="C58" s="5">
        <v>43986</v>
      </c>
      <c r="D58" s="6" t="s">
        <v>122</v>
      </c>
      <c r="E58" s="6" t="str">
        <f>VLOOKUP(D58,lists!$W:$X,2,FALSE)</f>
        <v>Midlands</v>
      </c>
      <c r="F58" s="6" t="s">
        <v>30</v>
      </c>
      <c r="G58" s="7" t="s">
        <v>52</v>
      </c>
      <c r="H58" s="7">
        <v>7</v>
      </c>
      <c r="I58" s="8">
        <v>3</v>
      </c>
      <c r="J58" s="6" t="s">
        <v>32</v>
      </c>
      <c r="K58" s="6"/>
      <c r="L58" s="6"/>
      <c r="M58" s="6" t="s">
        <v>33</v>
      </c>
      <c r="N58" s="7" t="s">
        <v>34</v>
      </c>
      <c r="O58" s="7" t="s">
        <v>35</v>
      </c>
      <c r="P58" s="8">
        <v>76</v>
      </c>
      <c r="Q58" s="8">
        <v>95</v>
      </c>
      <c r="R58" s="9"/>
      <c r="S58" s="9"/>
      <c r="T58" s="3" t="str">
        <f t="shared" si="2"/>
        <v>Other</v>
      </c>
      <c r="U58" s="3" t="str">
        <f t="shared" si="3"/>
        <v>A</v>
      </c>
      <c r="V58" s="3" t="str">
        <f t="shared" si="4"/>
        <v>76-95</v>
      </c>
      <c r="W58" t="b">
        <f>VLOOKUP(J58,lists!$B$2:$C$3,2,FALSE)</f>
        <v>1</v>
      </c>
      <c r="X58" t="b">
        <f>VLOOKUP(T58,lists!$B:$C,2,FALSE)</f>
        <v>1</v>
      </c>
      <c r="Y58" t="b">
        <f>IF(AND(H58&gt;=FLAT!$J$1,'Raw - F'!H58&lt;=FLAT!$J$2),TRUE,FALSE)</f>
        <v>1</v>
      </c>
      <c r="Z58" t="b">
        <f>VLOOKUP(U58,lists!$B$7:$C$8,2,FALSE)</f>
        <v>1</v>
      </c>
      <c r="AA58" t="b">
        <f>VLOOKUP(IF(K58="","Open",SUBSTITUTE(K58,"/Nov","")),lists!$B$27:$D$29,2,FALSE)</f>
        <v>1</v>
      </c>
      <c r="AB58" t="b">
        <f>VLOOKUP(I58,lists!B:C,2,FALSE)</f>
        <v>1</v>
      </c>
      <c r="AC58" t="b">
        <f>VLOOKUP(E58,lists!$B$23:$D$25,2,FALSE)</f>
        <v>1</v>
      </c>
      <c r="AD58">
        <f t="shared" si="5"/>
        <v>1</v>
      </c>
    </row>
    <row r="59" spans="1:30" x14ac:dyDescent="0.35">
      <c r="A59" s="4">
        <f t="shared" si="1"/>
        <v>59</v>
      </c>
      <c r="B59" s="4">
        <f t="shared" si="0"/>
        <v>58</v>
      </c>
      <c r="C59" s="5">
        <v>43986</v>
      </c>
      <c r="D59" s="6" t="s">
        <v>122</v>
      </c>
      <c r="E59" s="6" t="str">
        <f>VLOOKUP(D59,lists!$W:$X,2,FALSE)</f>
        <v>Midlands</v>
      </c>
      <c r="F59" s="6" t="s">
        <v>30</v>
      </c>
      <c r="G59" s="7" t="s">
        <v>46</v>
      </c>
      <c r="H59" s="7">
        <v>10</v>
      </c>
      <c r="I59" s="8">
        <v>4</v>
      </c>
      <c r="J59" s="6" t="s">
        <v>32</v>
      </c>
      <c r="K59" s="6"/>
      <c r="L59" s="6" t="s">
        <v>64</v>
      </c>
      <c r="M59" s="6" t="s">
        <v>33</v>
      </c>
      <c r="N59" s="7" t="s">
        <v>34</v>
      </c>
      <c r="O59" s="7" t="s">
        <v>35</v>
      </c>
      <c r="P59" s="8">
        <v>59</v>
      </c>
      <c r="Q59" s="8">
        <v>78</v>
      </c>
      <c r="R59" s="27"/>
      <c r="S59" s="27"/>
      <c r="T59" s="3" t="str">
        <f t="shared" si="2"/>
        <v>Other</v>
      </c>
      <c r="U59" s="3" t="str">
        <f t="shared" si="3"/>
        <v>A</v>
      </c>
      <c r="V59" s="3" t="str">
        <f t="shared" si="4"/>
        <v>59-78</v>
      </c>
      <c r="W59" t="b">
        <f>VLOOKUP(J59,lists!$B$2:$C$3,2,FALSE)</f>
        <v>1</v>
      </c>
      <c r="X59" t="b">
        <f>VLOOKUP(T59,lists!$B:$C,2,FALSE)</f>
        <v>1</v>
      </c>
      <c r="Y59" t="b">
        <f>IF(AND(H59&gt;=FLAT!$J$1,'Raw - F'!H59&lt;=FLAT!$J$2),TRUE,FALSE)</f>
        <v>1</v>
      </c>
      <c r="Z59" t="b">
        <f>VLOOKUP(U59,lists!$B$7:$C$8,2,FALSE)</f>
        <v>1</v>
      </c>
      <c r="AA59" t="b">
        <f>VLOOKUP(IF(K59="","Open",SUBSTITUTE(K59,"/Nov","")),lists!$B$27:$D$29,2,FALSE)</f>
        <v>1</v>
      </c>
      <c r="AB59" t="b">
        <f>VLOOKUP(I59,lists!B:C,2,FALSE)</f>
        <v>1</v>
      </c>
      <c r="AC59" t="b">
        <f>VLOOKUP(E59,lists!$B$23:$D$25,2,FALSE)</f>
        <v>1</v>
      </c>
      <c r="AD59">
        <f t="shared" si="5"/>
        <v>1</v>
      </c>
    </row>
    <row r="60" spans="1:30" x14ac:dyDescent="0.35">
      <c r="A60" s="4">
        <f t="shared" si="1"/>
        <v>60</v>
      </c>
      <c r="B60" s="4">
        <f t="shared" si="0"/>
        <v>59</v>
      </c>
      <c r="C60" s="5">
        <v>43986</v>
      </c>
      <c r="D60" s="6" t="s">
        <v>122</v>
      </c>
      <c r="E60" s="6" t="str">
        <f>VLOOKUP(D60,lists!$W:$X,2,FALSE)</f>
        <v>Midlands</v>
      </c>
      <c r="F60" s="6" t="s">
        <v>123</v>
      </c>
      <c r="G60" s="7" t="s">
        <v>31</v>
      </c>
      <c r="H60" s="7">
        <v>12</v>
      </c>
      <c r="I60" s="8">
        <v>5</v>
      </c>
      <c r="J60" s="6" t="s">
        <v>41</v>
      </c>
      <c r="K60" s="6" t="s">
        <v>51</v>
      </c>
      <c r="L60" s="6"/>
      <c r="M60" s="6" t="s">
        <v>33</v>
      </c>
      <c r="N60" s="7" t="s">
        <v>44</v>
      </c>
      <c r="O60" s="7" t="s">
        <v>53</v>
      </c>
      <c r="P60" s="8">
        <v>0</v>
      </c>
      <c r="Q60" s="8">
        <v>0</v>
      </c>
      <c r="R60" s="27"/>
      <c r="S60" s="27">
        <v>1500</v>
      </c>
      <c r="T60" s="3" t="str">
        <f t="shared" si="2"/>
        <v>3O</v>
      </c>
      <c r="U60" s="3" t="str">
        <f t="shared" si="3"/>
        <v>F</v>
      </c>
      <c r="V60" s="3" t="str">
        <f t="shared" si="4"/>
        <v>Open</v>
      </c>
      <c r="W60" t="b">
        <f>VLOOKUP(J60,lists!$B$2:$C$3,2,FALSE)</f>
        <v>1</v>
      </c>
      <c r="X60" t="b">
        <f>VLOOKUP(T60,lists!$B:$C,2,FALSE)</f>
        <v>1</v>
      </c>
      <c r="Y60" t="b">
        <f>IF(AND(H60&gt;=FLAT!$J$1,'Raw - F'!H60&lt;=FLAT!$J$2),TRUE,FALSE)</f>
        <v>1</v>
      </c>
      <c r="Z60" t="b">
        <f>VLOOKUP(U60,lists!$B$7:$C$8,2,FALSE)</f>
        <v>1</v>
      </c>
      <c r="AA60" t="b">
        <f>VLOOKUP(IF(K60="","Open",SUBSTITUTE(K60,"/Nov","")),lists!$B$27:$D$29,2,FALSE)</f>
        <v>1</v>
      </c>
      <c r="AB60" t="b">
        <f>VLOOKUP(I60,lists!B:C,2,FALSE)</f>
        <v>1</v>
      </c>
      <c r="AC60" t="b">
        <f>VLOOKUP(E60,lists!$B$23:$D$25,2,FALSE)</f>
        <v>1</v>
      </c>
      <c r="AD60">
        <f t="shared" si="5"/>
        <v>1</v>
      </c>
    </row>
    <row r="61" spans="1:30" x14ac:dyDescent="0.35">
      <c r="A61" s="4">
        <f t="shared" si="1"/>
        <v>61</v>
      </c>
      <c r="B61" s="4">
        <f t="shared" si="0"/>
        <v>60</v>
      </c>
      <c r="C61" s="5">
        <v>43987</v>
      </c>
      <c r="D61" s="6" t="s">
        <v>65</v>
      </c>
      <c r="E61" s="6" t="str">
        <f>VLOOKUP(D61,lists!$W:$X,2,FALSE)</f>
        <v>South</v>
      </c>
      <c r="F61" s="6" t="s">
        <v>45</v>
      </c>
      <c r="G61" s="7" t="s">
        <v>38</v>
      </c>
      <c r="H61" s="7">
        <v>6</v>
      </c>
      <c r="I61" s="8">
        <v>5</v>
      </c>
      <c r="J61" s="6" t="s">
        <v>41</v>
      </c>
      <c r="K61" s="6" t="s">
        <v>42</v>
      </c>
      <c r="L61" s="6" t="s">
        <v>58</v>
      </c>
      <c r="M61" s="6" t="s">
        <v>33</v>
      </c>
      <c r="N61" s="7" t="s">
        <v>43</v>
      </c>
      <c r="O61" s="7" t="s">
        <v>35</v>
      </c>
      <c r="P61" s="8">
        <v>0</v>
      </c>
      <c r="Q61" s="8">
        <v>0</v>
      </c>
      <c r="R61" s="27"/>
      <c r="S61" s="27"/>
      <c r="T61" s="3" t="str">
        <f t="shared" si="2"/>
        <v>2O</v>
      </c>
      <c r="U61" s="3" t="str">
        <f t="shared" si="3"/>
        <v>A</v>
      </c>
      <c r="V61" s="3" t="str">
        <f t="shared" si="4"/>
        <v>Open</v>
      </c>
      <c r="W61" t="b">
        <f>VLOOKUP(J61,lists!$B$2:$C$3,2,FALSE)</f>
        <v>1</v>
      </c>
      <c r="X61" t="b">
        <f>VLOOKUP(T61,lists!$B:$C,2,FALSE)</f>
        <v>1</v>
      </c>
      <c r="Y61" t="b">
        <f>IF(AND(H61&gt;=FLAT!$J$1,'Raw - F'!H61&lt;=FLAT!$J$2),TRUE,FALSE)</f>
        <v>1</v>
      </c>
      <c r="Z61" t="b">
        <f>VLOOKUP(U61,lists!$B$7:$C$8,2,FALSE)</f>
        <v>1</v>
      </c>
      <c r="AA61" t="b">
        <f>VLOOKUP(IF(K61="","Open",SUBSTITUTE(K61,"/Nov","")),lists!$B$27:$D$29,2,FALSE)</f>
        <v>1</v>
      </c>
      <c r="AB61" t="b">
        <f>VLOOKUP(I61,lists!B:C,2,FALSE)</f>
        <v>1</v>
      </c>
      <c r="AC61" t="b">
        <f>VLOOKUP(E61,lists!$B$23:$D$25,2,FALSE)</f>
        <v>1</v>
      </c>
      <c r="AD61">
        <f t="shared" si="5"/>
        <v>1</v>
      </c>
    </row>
    <row r="62" spans="1:30" x14ac:dyDescent="0.35">
      <c r="A62" s="4">
        <f t="shared" si="1"/>
        <v>62</v>
      </c>
      <c r="B62" s="4">
        <f t="shared" si="0"/>
        <v>61</v>
      </c>
      <c r="C62" s="5">
        <v>43987</v>
      </c>
      <c r="D62" s="6" t="s">
        <v>65</v>
      </c>
      <c r="E62" s="6" t="str">
        <f>VLOOKUP(D62,lists!$W:$X,2,FALSE)</f>
        <v>South</v>
      </c>
      <c r="F62" s="6" t="s">
        <v>30</v>
      </c>
      <c r="G62" s="7" t="s">
        <v>38</v>
      </c>
      <c r="H62" s="7">
        <v>6</v>
      </c>
      <c r="I62" s="8">
        <v>4</v>
      </c>
      <c r="J62" s="6" t="s">
        <v>32</v>
      </c>
      <c r="K62" s="6"/>
      <c r="L62" s="6"/>
      <c r="M62" s="6" t="s">
        <v>33</v>
      </c>
      <c r="N62" s="7" t="s">
        <v>44</v>
      </c>
      <c r="O62" s="7" t="s">
        <v>35</v>
      </c>
      <c r="P62" s="8">
        <v>66</v>
      </c>
      <c r="Q62" s="8">
        <v>85</v>
      </c>
      <c r="R62" s="27"/>
      <c r="S62" s="27"/>
      <c r="T62" s="3" t="str">
        <f t="shared" si="2"/>
        <v>3O</v>
      </c>
      <c r="U62" s="3" t="str">
        <f t="shared" si="3"/>
        <v>A</v>
      </c>
      <c r="V62" s="3" t="str">
        <f t="shared" si="4"/>
        <v>66-85</v>
      </c>
      <c r="W62" t="b">
        <f>VLOOKUP(J62,lists!$B$2:$C$3,2,FALSE)</f>
        <v>1</v>
      </c>
      <c r="X62" t="b">
        <f>VLOOKUP(T62,lists!$B:$C,2,FALSE)</f>
        <v>1</v>
      </c>
      <c r="Y62" t="b">
        <f>IF(AND(H62&gt;=FLAT!$J$1,'Raw - F'!H62&lt;=FLAT!$J$2),TRUE,FALSE)</f>
        <v>1</v>
      </c>
      <c r="Z62" t="b">
        <f>VLOOKUP(U62,lists!$B$7:$C$8,2,FALSE)</f>
        <v>1</v>
      </c>
      <c r="AA62" t="b">
        <f>VLOOKUP(IF(K62="","Open",SUBSTITUTE(K62,"/Nov","")),lists!$B$27:$D$29,2,FALSE)</f>
        <v>1</v>
      </c>
      <c r="AB62" t="b">
        <f>VLOOKUP(I62,lists!B:C,2,FALSE)</f>
        <v>1</v>
      </c>
      <c r="AC62" t="b">
        <f>VLOOKUP(E62,lists!$B$23:$D$25,2,FALSE)</f>
        <v>1</v>
      </c>
      <c r="AD62">
        <f t="shared" si="5"/>
        <v>1</v>
      </c>
    </row>
    <row r="63" spans="1:30" x14ac:dyDescent="0.35">
      <c r="A63" s="4">
        <f t="shared" si="1"/>
        <v>63</v>
      </c>
      <c r="B63" s="4">
        <f t="shared" si="0"/>
        <v>62</v>
      </c>
      <c r="C63" s="5">
        <v>43987</v>
      </c>
      <c r="D63" s="6" t="s">
        <v>65</v>
      </c>
      <c r="E63" s="6" t="str">
        <f>VLOOKUP(D63,lists!$W:$X,2,FALSE)</f>
        <v>South</v>
      </c>
      <c r="F63" s="6" t="s">
        <v>30</v>
      </c>
      <c r="G63" s="7" t="s">
        <v>38</v>
      </c>
      <c r="H63" s="7">
        <v>6</v>
      </c>
      <c r="I63" s="8">
        <v>4</v>
      </c>
      <c r="J63" s="6" t="s">
        <v>32</v>
      </c>
      <c r="K63" s="6"/>
      <c r="L63" s="6"/>
      <c r="M63" s="6" t="s">
        <v>33</v>
      </c>
      <c r="N63" s="7" t="s">
        <v>34</v>
      </c>
      <c r="O63" s="7" t="s">
        <v>35</v>
      </c>
      <c r="P63" s="8">
        <v>59</v>
      </c>
      <c r="Q63" s="8">
        <v>78</v>
      </c>
      <c r="R63" s="27"/>
      <c r="S63" s="27"/>
      <c r="T63" s="3" t="str">
        <f t="shared" si="2"/>
        <v>Other</v>
      </c>
      <c r="U63" s="3" t="str">
        <f t="shared" si="3"/>
        <v>A</v>
      </c>
      <c r="V63" s="3" t="str">
        <f t="shared" si="4"/>
        <v>59-78</v>
      </c>
      <c r="W63" t="b">
        <f>VLOOKUP(J63,lists!$B$2:$C$3,2,FALSE)</f>
        <v>1</v>
      </c>
      <c r="X63" t="b">
        <f>VLOOKUP(T63,lists!$B:$C,2,FALSE)</f>
        <v>1</v>
      </c>
      <c r="Y63" t="b">
        <f>IF(AND(H63&gt;=FLAT!$J$1,'Raw - F'!H63&lt;=FLAT!$J$2),TRUE,FALSE)</f>
        <v>1</v>
      </c>
      <c r="Z63" t="b">
        <f>VLOOKUP(U63,lists!$B$7:$C$8,2,FALSE)</f>
        <v>1</v>
      </c>
      <c r="AA63" t="b">
        <f>VLOOKUP(IF(K63="","Open",SUBSTITUTE(K63,"/Nov","")),lists!$B$27:$D$29,2,FALSE)</f>
        <v>1</v>
      </c>
      <c r="AB63" t="b">
        <f>VLOOKUP(I63,lists!B:C,2,FALSE)</f>
        <v>1</v>
      </c>
      <c r="AC63" t="b">
        <f>VLOOKUP(E63,lists!$B$23:$D$25,2,FALSE)</f>
        <v>1</v>
      </c>
      <c r="AD63">
        <f t="shared" si="5"/>
        <v>1</v>
      </c>
    </row>
    <row r="64" spans="1:30" x14ac:dyDescent="0.35">
      <c r="A64" s="4">
        <f t="shared" si="1"/>
        <v>64</v>
      </c>
      <c r="B64" s="4">
        <f t="shared" si="0"/>
        <v>63</v>
      </c>
      <c r="C64" s="5">
        <v>43987</v>
      </c>
      <c r="D64" s="6" t="s">
        <v>65</v>
      </c>
      <c r="E64" s="6" t="str">
        <f>VLOOKUP(D64,lists!$W:$X,2,FALSE)</f>
        <v>South</v>
      </c>
      <c r="F64" s="6" t="s">
        <v>30</v>
      </c>
      <c r="G64" s="7" t="s">
        <v>37</v>
      </c>
      <c r="H64" s="7">
        <v>8</v>
      </c>
      <c r="I64" s="8">
        <v>5</v>
      </c>
      <c r="J64" s="6" t="s">
        <v>32</v>
      </c>
      <c r="K64" s="6"/>
      <c r="L64" s="6"/>
      <c r="M64" s="6" t="s">
        <v>33</v>
      </c>
      <c r="N64" s="7" t="s">
        <v>34</v>
      </c>
      <c r="O64" s="7" t="s">
        <v>35</v>
      </c>
      <c r="P64" s="8">
        <v>51</v>
      </c>
      <c r="Q64" s="8">
        <v>70</v>
      </c>
      <c r="R64" s="27"/>
      <c r="S64" s="27"/>
      <c r="T64" s="3" t="str">
        <f t="shared" si="2"/>
        <v>Other</v>
      </c>
      <c r="U64" s="3" t="str">
        <f t="shared" si="3"/>
        <v>A</v>
      </c>
      <c r="V64" s="3" t="str">
        <f t="shared" si="4"/>
        <v>51-70</v>
      </c>
      <c r="W64" t="b">
        <f>VLOOKUP(J64,lists!$B$2:$C$3,2,FALSE)</f>
        <v>1</v>
      </c>
      <c r="X64" t="b">
        <f>VLOOKUP(T64,lists!$B:$C,2,FALSE)</f>
        <v>1</v>
      </c>
      <c r="Y64" t="b">
        <f>IF(AND(H64&gt;=FLAT!$J$1,'Raw - F'!H64&lt;=FLAT!$J$2),TRUE,FALSE)</f>
        <v>1</v>
      </c>
      <c r="Z64" t="b">
        <f>VLOOKUP(U64,lists!$B$7:$C$8,2,FALSE)</f>
        <v>1</v>
      </c>
      <c r="AA64" t="b">
        <f>VLOOKUP(IF(K64="","Open",SUBSTITUTE(K64,"/Nov","")),lists!$B$27:$D$29,2,FALSE)</f>
        <v>1</v>
      </c>
      <c r="AB64" t="b">
        <f>VLOOKUP(I64,lists!B:C,2,FALSE)</f>
        <v>1</v>
      </c>
      <c r="AC64" t="b">
        <f>VLOOKUP(E64,lists!$B$23:$D$25,2,FALSE)</f>
        <v>1</v>
      </c>
      <c r="AD64">
        <f t="shared" si="5"/>
        <v>1</v>
      </c>
    </row>
    <row r="65" spans="1:30" x14ac:dyDescent="0.35">
      <c r="A65" s="4">
        <f t="shared" si="1"/>
        <v>65</v>
      </c>
      <c r="B65" s="4">
        <f t="shared" si="0"/>
        <v>64</v>
      </c>
      <c r="C65" s="20">
        <v>43987</v>
      </c>
      <c r="D65" s="22" t="s">
        <v>65</v>
      </c>
      <c r="E65" s="6" t="str">
        <f>VLOOKUP(D65,lists!$W:$X,2,FALSE)</f>
        <v>South</v>
      </c>
      <c r="F65" s="22" t="s">
        <v>124</v>
      </c>
      <c r="G65" s="23" t="s">
        <v>125</v>
      </c>
      <c r="H65" s="23">
        <v>12</v>
      </c>
      <c r="I65" s="28">
        <v>1</v>
      </c>
      <c r="J65" s="22" t="s">
        <v>41</v>
      </c>
      <c r="K65" s="22"/>
      <c r="L65" s="22"/>
      <c r="M65" s="22" t="s">
        <v>33</v>
      </c>
      <c r="N65" s="23" t="s">
        <v>44</v>
      </c>
      <c r="O65" s="23" t="s">
        <v>53</v>
      </c>
      <c r="P65" s="28">
        <v>0</v>
      </c>
      <c r="Q65" s="28">
        <v>0</v>
      </c>
      <c r="R65" s="29"/>
      <c r="T65" s="3" t="str">
        <f t="shared" si="2"/>
        <v>3O</v>
      </c>
      <c r="U65" s="3" t="str">
        <f t="shared" si="3"/>
        <v>F</v>
      </c>
      <c r="V65" s="3" t="str">
        <f t="shared" si="4"/>
        <v>Open</v>
      </c>
      <c r="W65" t="b">
        <f>VLOOKUP(J65,lists!$B$2:$C$3,2,FALSE)</f>
        <v>1</v>
      </c>
      <c r="X65" t="b">
        <f>VLOOKUP(T65,lists!$B:$C,2,FALSE)</f>
        <v>1</v>
      </c>
      <c r="Y65" t="b">
        <f>IF(AND(H65&gt;=FLAT!$J$1,'Raw - F'!H65&lt;=FLAT!$J$2),TRUE,FALSE)</f>
        <v>1</v>
      </c>
      <c r="Z65" t="b">
        <f>VLOOKUP(U65,lists!$B$7:$C$8,2,FALSE)</f>
        <v>1</v>
      </c>
      <c r="AA65" t="b">
        <f>VLOOKUP(IF(K65="","Open",SUBSTITUTE(K65,"/Nov","")),lists!$B$27:$D$29,2,FALSE)</f>
        <v>1</v>
      </c>
      <c r="AB65" t="b">
        <f>VLOOKUP(I65,lists!B:C,2,FALSE)</f>
        <v>1</v>
      </c>
      <c r="AC65" t="b">
        <f>VLOOKUP(E65,lists!$B$23:$D$25,2,FALSE)</f>
        <v>1</v>
      </c>
      <c r="AD65">
        <f t="shared" si="5"/>
        <v>1</v>
      </c>
    </row>
    <row r="66" spans="1:30" x14ac:dyDescent="0.35">
      <c r="A66" s="4">
        <f t="shared" si="1"/>
        <v>66</v>
      </c>
      <c r="B66" s="4">
        <f t="shared" ref="B66:B105" si="6">IF(AND(A65&lt;1,AD66=1),1,IF(AD66=1,A65,""))</f>
        <v>65</v>
      </c>
      <c r="C66" s="20">
        <v>43987</v>
      </c>
      <c r="D66" s="22" t="s">
        <v>65</v>
      </c>
      <c r="E66" s="6" t="str">
        <f>VLOOKUP(D66,lists!$W:$X,2,FALSE)</f>
        <v>South</v>
      </c>
      <c r="F66" s="22" t="s">
        <v>126</v>
      </c>
      <c r="G66" s="23" t="s">
        <v>125</v>
      </c>
      <c r="H66" s="23">
        <v>12</v>
      </c>
      <c r="I66" s="28">
        <v>1</v>
      </c>
      <c r="J66" s="22" t="s">
        <v>41</v>
      </c>
      <c r="K66" s="22"/>
      <c r="L66" s="22"/>
      <c r="M66" s="22" t="s">
        <v>33</v>
      </c>
      <c r="N66" s="23" t="s">
        <v>44</v>
      </c>
      <c r="O66" s="23" t="s">
        <v>127</v>
      </c>
      <c r="P66" s="28">
        <v>0</v>
      </c>
      <c r="Q66" s="28">
        <v>0</v>
      </c>
      <c r="R66" s="29"/>
      <c r="T66" s="3" t="str">
        <f t="shared" si="2"/>
        <v>3O</v>
      </c>
      <c r="U66" s="3" t="str">
        <f t="shared" si="3"/>
        <v>A</v>
      </c>
      <c r="V66" s="3" t="str">
        <f t="shared" si="4"/>
        <v>Open</v>
      </c>
      <c r="W66" t="b">
        <f>VLOOKUP(J66,lists!$B$2:$C$3,2,FALSE)</f>
        <v>1</v>
      </c>
      <c r="X66" t="b">
        <f>VLOOKUP(T66,lists!$B:$C,2,FALSE)</f>
        <v>1</v>
      </c>
      <c r="Y66" t="b">
        <f>IF(AND(H66&gt;=FLAT!$J$1,'Raw - F'!H66&lt;=FLAT!$J$2),TRUE,FALSE)</f>
        <v>1</v>
      </c>
      <c r="Z66" t="b">
        <f>VLOOKUP(U66,lists!$B$7:$C$8,2,FALSE)</f>
        <v>1</v>
      </c>
      <c r="AA66" t="b">
        <f>VLOOKUP(IF(K66="","Open",SUBSTITUTE(K66,"/Nov","")),lists!$B$27:$D$29,2,FALSE)</f>
        <v>1</v>
      </c>
      <c r="AB66" t="b">
        <f>VLOOKUP(I66,lists!B:C,2,FALSE)</f>
        <v>1</v>
      </c>
      <c r="AC66" t="b">
        <f>VLOOKUP(E66,lists!$B$23:$D$25,2,FALSE)</f>
        <v>1</v>
      </c>
      <c r="AD66">
        <f t="shared" si="5"/>
        <v>1</v>
      </c>
    </row>
    <row r="67" spans="1:30" x14ac:dyDescent="0.35">
      <c r="A67" s="4">
        <f t="shared" ref="A67:A105" si="7">IF(B67="",A66,B67+1)</f>
        <v>67</v>
      </c>
      <c r="B67" s="4">
        <f t="shared" si="6"/>
        <v>66</v>
      </c>
      <c r="C67" s="5">
        <v>43987</v>
      </c>
      <c r="D67" s="6" t="s">
        <v>65</v>
      </c>
      <c r="E67" s="6" t="str">
        <f>VLOOKUP(D67,lists!$W:$X,2,FALSE)</f>
        <v>South</v>
      </c>
      <c r="F67" s="6" t="s">
        <v>30</v>
      </c>
      <c r="G67" s="7" t="s">
        <v>31</v>
      </c>
      <c r="H67" s="7">
        <v>12</v>
      </c>
      <c r="I67" s="8">
        <v>4</v>
      </c>
      <c r="J67" s="6" t="s">
        <v>32</v>
      </c>
      <c r="K67" s="6"/>
      <c r="L67" s="6"/>
      <c r="M67" s="6" t="s">
        <v>33</v>
      </c>
      <c r="N67" s="7" t="s">
        <v>34</v>
      </c>
      <c r="O67" s="7" t="s">
        <v>35</v>
      </c>
      <c r="P67" s="8">
        <v>59</v>
      </c>
      <c r="Q67" s="8">
        <v>78</v>
      </c>
      <c r="R67" s="27"/>
      <c r="S67" s="27"/>
      <c r="T67" s="3" t="str">
        <f t="shared" ref="T67:T105" si="8">IF(OR(N67="2O",N67="3O"),N67,"Other")</f>
        <v>Other</v>
      </c>
      <c r="U67" s="3" t="str">
        <f t="shared" ref="U67:U105" si="9">IF(O67="F",O67,"A")</f>
        <v>A</v>
      </c>
      <c r="V67" s="3" t="str">
        <f t="shared" ref="V67:V105" si="10">IF(Q67=0,"Open",P67&amp;"-"&amp;Q67)</f>
        <v>59-78</v>
      </c>
      <c r="W67" t="b">
        <f>VLOOKUP(J67,lists!$B$2:$C$3,2,FALSE)</f>
        <v>1</v>
      </c>
      <c r="X67" t="b">
        <f>VLOOKUP(T67,lists!$B:$C,2,FALSE)</f>
        <v>1</v>
      </c>
      <c r="Y67" t="b">
        <f>IF(AND(H67&gt;=FLAT!$J$1,'Raw - F'!H67&lt;=FLAT!$J$2),TRUE,FALSE)</f>
        <v>1</v>
      </c>
      <c r="Z67" t="b">
        <f>VLOOKUP(U67,lists!$B$7:$C$8,2,FALSE)</f>
        <v>1</v>
      </c>
      <c r="AA67" t="b">
        <f>VLOOKUP(IF(K67="","Open",SUBSTITUTE(K67,"/Nov","")),lists!$B$27:$D$29,2,FALSE)</f>
        <v>1</v>
      </c>
      <c r="AB67" t="b">
        <f>VLOOKUP(I67,lists!B:C,2,FALSE)</f>
        <v>1</v>
      </c>
      <c r="AC67" t="b">
        <f>VLOOKUP(E67,lists!$B$23:$D$25,2,FALSE)</f>
        <v>1</v>
      </c>
      <c r="AD67">
        <f t="shared" ref="AD67:AD105" si="11">IF(AND(W67=TRUE,X67=TRUE,Y67=TRUE,Z67=TRUE,AA67=TRUE,AB67=TRUE,AC67=TRUE),1,0)</f>
        <v>1</v>
      </c>
    </row>
    <row r="68" spans="1:30" x14ac:dyDescent="0.35">
      <c r="A68" s="4">
        <f t="shared" si="7"/>
        <v>68</v>
      </c>
      <c r="B68" s="4">
        <f t="shared" si="6"/>
        <v>67</v>
      </c>
      <c r="C68" s="5">
        <v>43987</v>
      </c>
      <c r="D68" s="6" t="s">
        <v>65</v>
      </c>
      <c r="E68" s="6" t="str">
        <f>VLOOKUP(D68,lists!$W:$X,2,FALSE)</f>
        <v>South</v>
      </c>
      <c r="F68" s="6" t="s">
        <v>30</v>
      </c>
      <c r="G68" s="7" t="s">
        <v>52</v>
      </c>
      <c r="H68" s="7">
        <v>7</v>
      </c>
      <c r="I68" s="8">
        <v>3</v>
      </c>
      <c r="J68" s="6" t="s">
        <v>32</v>
      </c>
      <c r="K68" s="6"/>
      <c r="L68" s="6"/>
      <c r="M68" s="6" t="s">
        <v>33</v>
      </c>
      <c r="N68" s="7" t="s">
        <v>44</v>
      </c>
      <c r="O68" s="7" t="s">
        <v>35</v>
      </c>
      <c r="P68" s="8">
        <v>76</v>
      </c>
      <c r="Q68" s="8">
        <v>95</v>
      </c>
      <c r="R68" s="42"/>
      <c r="S68" s="42"/>
      <c r="T68" s="3" t="str">
        <f t="shared" si="8"/>
        <v>3O</v>
      </c>
      <c r="U68" s="3" t="str">
        <f t="shared" si="9"/>
        <v>A</v>
      </c>
      <c r="V68" s="3" t="str">
        <f t="shared" si="10"/>
        <v>76-95</v>
      </c>
      <c r="W68" t="b">
        <f>VLOOKUP(J68,lists!$B$2:$C$3,2,FALSE)</f>
        <v>1</v>
      </c>
      <c r="X68" t="b">
        <f>VLOOKUP(T68,lists!$B:$C,2,FALSE)</f>
        <v>1</v>
      </c>
      <c r="Y68" t="b">
        <f>IF(AND(H68&gt;=FLAT!$J$1,'Raw - F'!H68&lt;=FLAT!$J$2),TRUE,FALSE)</f>
        <v>1</v>
      </c>
      <c r="Z68" t="b">
        <f>VLOOKUP(U68,lists!$B$7:$C$8,2,FALSE)</f>
        <v>1</v>
      </c>
      <c r="AA68" t="b">
        <f>VLOOKUP(IF(K68="","Open",SUBSTITUTE(K68,"/Nov","")),lists!$B$27:$D$29,2,FALSE)</f>
        <v>1</v>
      </c>
      <c r="AB68" t="b">
        <f>VLOOKUP(I68,lists!B:C,2,FALSE)</f>
        <v>1</v>
      </c>
      <c r="AC68" t="b">
        <f>VLOOKUP(E68,lists!$B$23:$D$25,2,FALSE)</f>
        <v>1</v>
      </c>
      <c r="AD68">
        <f t="shared" si="11"/>
        <v>1</v>
      </c>
    </row>
    <row r="69" spans="1:30" x14ac:dyDescent="0.35">
      <c r="A69" s="4">
        <f t="shared" si="7"/>
        <v>69</v>
      </c>
      <c r="B69" s="4">
        <f t="shared" si="6"/>
        <v>68</v>
      </c>
      <c r="C69" s="20">
        <v>43987</v>
      </c>
      <c r="D69" s="22" t="s">
        <v>122</v>
      </c>
      <c r="E69" s="6" t="str">
        <f>VLOOKUP(D69,lists!$W:$X,2,FALSE)</f>
        <v>Midlands</v>
      </c>
      <c r="F69" s="22" t="s">
        <v>128</v>
      </c>
      <c r="G69" s="23" t="s">
        <v>38</v>
      </c>
      <c r="H69" s="23">
        <v>6</v>
      </c>
      <c r="I69" s="28">
        <v>1</v>
      </c>
      <c r="J69" s="22" t="s">
        <v>41</v>
      </c>
      <c r="K69" s="22"/>
      <c r="L69" s="30"/>
      <c r="M69" s="22" t="s">
        <v>33</v>
      </c>
      <c r="N69" s="23" t="s">
        <v>47</v>
      </c>
      <c r="O69" s="23" t="s">
        <v>35</v>
      </c>
      <c r="P69" s="28">
        <v>0</v>
      </c>
      <c r="Q69" s="28">
        <v>0</v>
      </c>
      <c r="R69" s="31"/>
      <c r="T69" s="3" t="str">
        <f t="shared" si="8"/>
        <v>Other</v>
      </c>
      <c r="U69" s="3" t="str">
        <f t="shared" si="9"/>
        <v>A</v>
      </c>
      <c r="V69" s="3" t="str">
        <f t="shared" si="10"/>
        <v>Open</v>
      </c>
      <c r="W69" t="b">
        <f>VLOOKUP(J69,lists!$B$2:$C$3,2,FALSE)</f>
        <v>1</v>
      </c>
      <c r="X69" t="b">
        <f>VLOOKUP(T69,lists!$B:$C,2,FALSE)</f>
        <v>1</v>
      </c>
      <c r="Y69" t="b">
        <f>IF(AND(H69&gt;=FLAT!$J$1,'Raw - F'!H69&lt;=FLAT!$J$2),TRUE,FALSE)</f>
        <v>1</v>
      </c>
      <c r="Z69" t="b">
        <f>VLOOKUP(U69,lists!$B$7:$C$8,2,FALSE)</f>
        <v>1</v>
      </c>
      <c r="AA69" t="b">
        <f>VLOOKUP(IF(K69="","Open",SUBSTITUTE(K69,"/Nov","")),lists!$B$27:$D$29,2,FALSE)</f>
        <v>1</v>
      </c>
      <c r="AB69" t="b">
        <f>VLOOKUP(I69,lists!B:C,2,FALSE)</f>
        <v>1</v>
      </c>
      <c r="AC69" t="b">
        <f>VLOOKUP(E69,lists!$B$23:$D$25,2,FALSE)</f>
        <v>1</v>
      </c>
      <c r="AD69">
        <f t="shared" si="11"/>
        <v>1</v>
      </c>
    </row>
    <row r="70" spans="1:30" x14ac:dyDescent="0.35">
      <c r="A70" s="4">
        <f t="shared" si="7"/>
        <v>70</v>
      </c>
      <c r="B70" s="4">
        <f t="shared" si="6"/>
        <v>69</v>
      </c>
      <c r="C70" s="5">
        <v>43987</v>
      </c>
      <c r="D70" s="6" t="s">
        <v>122</v>
      </c>
      <c r="E70" s="6" t="str">
        <f>VLOOKUP(D70,lists!$W:$X,2,FALSE)</f>
        <v>Midlands</v>
      </c>
      <c r="F70" s="6" t="s">
        <v>30</v>
      </c>
      <c r="G70" s="7" t="s">
        <v>38</v>
      </c>
      <c r="H70" s="7">
        <v>6</v>
      </c>
      <c r="I70" s="8">
        <v>2</v>
      </c>
      <c r="J70" s="6" t="s">
        <v>32</v>
      </c>
      <c r="K70" s="6"/>
      <c r="L70" s="6"/>
      <c r="M70" s="6" t="s">
        <v>33</v>
      </c>
      <c r="N70" s="7" t="s">
        <v>34</v>
      </c>
      <c r="O70" s="7" t="s">
        <v>35</v>
      </c>
      <c r="P70" s="8">
        <v>86</v>
      </c>
      <c r="Q70" s="8">
        <v>105</v>
      </c>
      <c r="R70" s="27"/>
      <c r="S70" s="27"/>
      <c r="T70" s="3" t="str">
        <f t="shared" si="8"/>
        <v>Other</v>
      </c>
      <c r="U70" s="3" t="str">
        <f t="shared" si="9"/>
        <v>A</v>
      </c>
      <c r="V70" s="3" t="str">
        <f t="shared" si="10"/>
        <v>86-105</v>
      </c>
      <c r="W70" t="b">
        <f>VLOOKUP(J70,lists!$B$2:$C$3,2,FALSE)</f>
        <v>1</v>
      </c>
      <c r="X70" t="b">
        <f>VLOOKUP(T70,lists!$B:$C,2,FALSE)</f>
        <v>1</v>
      </c>
      <c r="Y70" t="b">
        <f>IF(AND(H70&gt;=FLAT!$J$1,'Raw - F'!H70&lt;=FLAT!$J$2),TRUE,FALSE)</f>
        <v>1</v>
      </c>
      <c r="Z70" t="b">
        <f>VLOOKUP(U70,lists!$B$7:$C$8,2,FALSE)</f>
        <v>1</v>
      </c>
      <c r="AA70" t="b">
        <f>VLOOKUP(IF(K70="","Open",SUBSTITUTE(K70,"/Nov","")),lists!$B$27:$D$29,2,FALSE)</f>
        <v>1</v>
      </c>
      <c r="AB70" t="b">
        <f>VLOOKUP(I70,lists!B:C,2,FALSE)</f>
        <v>1</v>
      </c>
      <c r="AC70" t="b">
        <f>VLOOKUP(E70,lists!$B$23:$D$25,2,FALSE)</f>
        <v>1</v>
      </c>
      <c r="AD70">
        <f t="shared" si="11"/>
        <v>1</v>
      </c>
    </row>
    <row r="71" spans="1:30" x14ac:dyDescent="0.35">
      <c r="A71" s="4">
        <f t="shared" si="7"/>
        <v>71</v>
      </c>
      <c r="B71" s="4">
        <f t="shared" si="6"/>
        <v>70</v>
      </c>
      <c r="C71" s="5">
        <v>43987</v>
      </c>
      <c r="D71" s="6" t="s">
        <v>122</v>
      </c>
      <c r="E71" s="6" t="str">
        <f>VLOOKUP(D71,lists!$W:$X,2,FALSE)</f>
        <v>Midlands</v>
      </c>
      <c r="F71" s="6" t="s">
        <v>30</v>
      </c>
      <c r="G71" s="7" t="s">
        <v>38</v>
      </c>
      <c r="H71" s="7">
        <v>6</v>
      </c>
      <c r="I71" s="8">
        <v>3</v>
      </c>
      <c r="J71" s="6" t="s">
        <v>32</v>
      </c>
      <c r="K71" s="6"/>
      <c r="L71" s="6"/>
      <c r="M71" s="6" t="s">
        <v>33</v>
      </c>
      <c r="N71" s="7" t="s">
        <v>34</v>
      </c>
      <c r="O71" s="7" t="s">
        <v>35</v>
      </c>
      <c r="P71" s="8">
        <v>76</v>
      </c>
      <c r="Q71" s="8">
        <v>95</v>
      </c>
      <c r="R71" s="27"/>
      <c r="S71" s="27"/>
      <c r="T71" s="3" t="str">
        <f t="shared" si="8"/>
        <v>Other</v>
      </c>
      <c r="U71" s="3" t="str">
        <f t="shared" si="9"/>
        <v>A</v>
      </c>
      <c r="V71" s="3" t="str">
        <f t="shared" si="10"/>
        <v>76-95</v>
      </c>
      <c r="W71" t="b">
        <f>VLOOKUP(J71,lists!$B$2:$C$3,2,FALSE)</f>
        <v>1</v>
      </c>
      <c r="X71" t="b">
        <f>VLOOKUP(T71,lists!$B:$C,2,FALSE)</f>
        <v>1</v>
      </c>
      <c r="Y71" t="b">
        <f>IF(AND(H71&gt;=FLAT!$J$1,'Raw - F'!H71&lt;=FLAT!$J$2),TRUE,FALSE)</f>
        <v>1</v>
      </c>
      <c r="Z71" t="b">
        <f>VLOOKUP(U71,lists!$B$7:$C$8,2,FALSE)</f>
        <v>1</v>
      </c>
      <c r="AA71" t="b">
        <f>VLOOKUP(IF(K71="","Open",SUBSTITUTE(K71,"/Nov","")),lists!$B$27:$D$29,2,FALSE)</f>
        <v>1</v>
      </c>
      <c r="AB71" t="b">
        <f>VLOOKUP(I71,lists!B:C,2,FALSE)</f>
        <v>1</v>
      </c>
      <c r="AC71" t="b">
        <f>VLOOKUP(E71,lists!$B$23:$D$25,2,FALSE)</f>
        <v>1</v>
      </c>
      <c r="AD71">
        <f t="shared" si="11"/>
        <v>1</v>
      </c>
    </row>
    <row r="72" spans="1:30" x14ac:dyDescent="0.35">
      <c r="A72" s="4">
        <f t="shared" si="7"/>
        <v>72</v>
      </c>
      <c r="B72" s="4">
        <f t="shared" si="6"/>
        <v>71</v>
      </c>
      <c r="C72" s="5">
        <v>43987</v>
      </c>
      <c r="D72" s="6" t="s">
        <v>122</v>
      </c>
      <c r="E72" s="6" t="str">
        <f>VLOOKUP(D72,lists!$W:$X,2,FALSE)</f>
        <v>Midlands</v>
      </c>
      <c r="F72" s="6" t="s">
        <v>39</v>
      </c>
      <c r="G72" s="7" t="s">
        <v>52</v>
      </c>
      <c r="H72" s="7">
        <v>7</v>
      </c>
      <c r="I72" s="8">
        <v>5</v>
      </c>
      <c r="J72" s="6" t="s">
        <v>41</v>
      </c>
      <c r="K72" s="6" t="s">
        <v>42</v>
      </c>
      <c r="L72" s="6"/>
      <c r="M72" s="6" t="s">
        <v>33</v>
      </c>
      <c r="N72" s="7" t="s">
        <v>47</v>
      </c>
      <c r="O72" s="7" t="s">
        <v>53</v>
      </c>
      <c r="P72" s="8">
        <v>0</v>
      </c>
      <c r="Q72" s="8">
        <v>0</v>
      </c>
      <c r="R72" s="27"/>
      <c r="S72" s="27">
        <v>1500</v>
      </c>
      <c r="T72" s="3" t="str">
        <f t="shared" si="8"/>
        <v>Other</v>
      </c>
      <c r="U72" s="3" t="str">
        <f t="shared" si="9"/>
        <v>F</v>
      </c>
      <c r="V72" s="3" t="str">
        <f t="shared" si="10"/>
        <v>Open</v>
      </c>
      <c r="W72" t="b">
        <f>VLOOKUP(J72,lists!$B$2:$C$3,2,FALSE)</f>
        <v>1</v>
      </c>
      <c r="X72" t="b">
        <f>VLOOKUP(T72,lists!$B:$C,2,FALSE)</f>
        <v>1</v>
      </c>
      <c r="Y72" t="b">
        <f>IF(AND(H72&gt;=FLAT!$J$1,'Raw - F'!H72&lt;=FLAT!$J$2),TRUE,FALSE)</f>
        <v>1</v>
      </c>
      <c r="Z72" t="b">
        <f>VLOOKUP(U72,lists!$B$7:$C$8,2,FALSE)</f>
        <v>1</v>
      </c>
      <c r="AA72" t="b">
        <f>VLOOKUP(IF(K72="","Open",SUBSTITUTE(K72,"/Nov","")),lists!$B$27:$D$29,2,FALSE)</f>
        <v>1</v>
      </c>
      <c r="AB72" t="b">
        <f>VLOOKUP(I72,lists!B:C,2,FALSE)</f>
        <v>1</v>
      </c>
      <c r="AC72" t="b">
        <f>VLOOKUP(E72,lists!$B$23:$D$25,2,FALSE)</f>
        <v>1</v>
      </c>
      <c r="AD72">
        <f t="shared" si="11"/>
        <v>1</v>
      </c>
    </row>
    <row r="73" spans="1:30" x14ac:dyDescent="0.35">
      <c r="A73" s="4">
        <f t="shared" si="7"/>
        <v>73</v>
      </c>
      <c r="B73" s="4">
        <f t="shared" si="6"/>
        <v>72</v>
      </c>
      <c r="C73" s="20">
        <v>43987</v>
      </c>
      <c r="D73" s="22" t="s">
        <v>122</v>
      </c>
      <c r="E73" s="6" t="str">
        <f>VLOOKUP(D73,lists!$W:$X,2,FALSE)</f>
        <v>Midlands</v>
      </c>
      <c r="F73" s="22" t="s">
        <v>129</v>
      </c>
      <c r="G73" s="23" t="s">
        <v>37</v>
      </c>
      <c r="H73" s="23">
        <v>8</v>
      </c>
      <c r="I73" s="28">
        <v>1</v>
      </c>
      <c r="J73" s="22" t="s">
        <v>41</v>
      </c>
      <c r="K73" s="22"/>
      <c r="L73" s="22"/>
      <c r="M73" s="22" t="s">
        <v>33</v>
      </c>
      <c r="N73" s="23" t="s">
        <v>34</v>
      </c>
      <c r="O73" s="23" t="s">
        <v>35</v>
      </c>
      <c r="P73" s="28">
        <v>0</v>
      </c>
      <c r="Q73" s="28">
        <v>0</v>
      </c>
      <c r="R73" s="29"/>
      <c r="T73" s="3" t="str">
        <f t="shared" si="8"/>
        <v>Other</v>
      </c>
      <c r="U73" s="3" t="str">
        <f t="shared" si="9"/>
        <v>A</v>
      </c>
      <c r="V73" s="3" t="str">
        <f t="shared" si="10"/>
        <v>Open</v>
      </c>
      <c r="W73" t="b">
        <f>VLOOKUP(J73,lists!$B$2:$C$3,2,FALSE)</f>
        <v>1</v>
      </c>
      <c r="X73" t="b">
        <f>VLOOKUP(T73,lists!$B:$C,2,FALSE)</f>
        <v>1</v>
      </c>
      <c r="Y73" t="b">
        <f>IF(AND(H73&gt;=FLAT!$J$1,'Raw - F'!H73&lt;=FLAT!$J$2),TRUE,FALSE)</f>
        <v>1</v>
      </c>
      <c r="Z73" t="b">
        <f>VLOOKUP(U73,lists!$B$7:$C$8,2,FALSE)</f>
        <v>1</v>
      </c>
      <c r="AA73" t="b">
        <f>VLOOKUP(IF(K73="","Open",SUBSTITUTE(K73,"/Nov","")),lists!$B$27:$D$29,2,FALSE)</f>
        <v>1</v>
      </c>
      <c r="AB73" t="b">
        <f>VLOOKUP(I73,lists!B:C,2,FALSE)</f>
        <v>1</v>
      </c>
      <c r="AC73" t="b">
        <f>VLOOKUP(E73,lists!$B$23:$D$25,2,FALSE)</f>
        <v>1</v>
      </c>
      <c r="AD73">
        <f t="shared" si="11"/>
        <v>1</v>
      </c>
    </row>
    <row r="74" spans="1:30" x14ac:dyDescent="0.35">
      <c r="A74" s="4">
        <f t="shared" si="7"/>
        <v>74</v>
      </c>
      <c r="B74" s="4">
        <f t="shared" si="6"/>
        <v>73</v>
      </c>
      <c r="C74" s="20">
        <v>43987</v>
      </c>
      <c r="D74" s="22" t="s">
        <v>122</v>
      </c>
      <c r="E74" s="6" t="str">
        <f>VLOOKUP(D74,lists!$W:$X,2,FALSE)</f>
        <v>Midlands</v>
      </c>
      <c r="F74" s="22" t="s">
        <v>130</v>
      </c>
      <c r="G74" s="23" t="s">
        <v>46</v>
      </c>
      <c r="H74" s="23">
        <v>10</v>
      </c>
      <c r="I74" s="28">
        <v>1</v>
      </c>
      <c r="J74" s="22" t="s">
        <v>41</v>
      </c>
      <c r="K74" s="22"/>
      <c r="L74" s="22"/>
      <c r="M74" s="22" t="s">
        <v>33</v>
      </c>
      <c r="N74" s="23" t="s">
        <v>34</v>
      </c>
      <c r="O74" s="23" t="s">
        <v>35</v>
      </c>
      <c r="P74" s="28">
        <v>0</v>
      </c>
      <c r="Q74" s="28">
        <v>0</v>
      </c>
      <c r="R74" s="28"/>
      <c r="S74" s="26"/>
      <c r="T74" s="3" t="str">
        <f t="shared" si="8"/>
        <v>Other</v>
      </c>
      <c r="U74" s="3" t="str">
        <f t="shared" si="9"/>
        <v>A</v>
      </c>
      <c r="V74" s="3" t="str">
        <f t="shared" si="10"/>
        <v>Open</v>
      </c>
      <c r="W74" t="b">
        <f>VLOOKUP(J74,lists!$B$2:$C$3,2,FALSE)</f>
        <v>1</v>
      </c>
      <c r="X74" t="b">
        <f>VLOOKUP(T74,lists!$B:$C,2,FALSE)</f>
        <v>1</v>
      </c>
      <c r="Y74" t="b">
        <f>IF(AND(H74&gt;=FLAT!$J$1,'Raw - F'!H74&lt;=FLAT!$J$2),TRUE,FALSE)</f>
        <v>1</v>
      </c>
      <c r="Z74" t="b">
        <f>VLOOKUP(U74,lists!$B$7:$C$8,2,FALSE)</f>
        <v>1</v>
      </c>
      <c r="AA74" t="b">
        <f>VLOOKUP(IF(K74="","Open",SUBSTITUTE(K74,"/Nov","")),lists!$B$27:$D$29,2,FALSE)</f>
        <v>1</v>
      </c>
      <c r="AB74" t="b">
        <f>VLOOKUP(I74,lists!B:C,2,FALSE)</f>
        <v>1</v>
      </c>
      <c r="AC74" t="b">
        <f>VLOOKUP(E74,lists!$B$23:$D$25,2,FALSE)</f>
        <v>1</v>
      </c>
      <c r="AD74">
        <f t="shared" si="11"/>
        <v>1</v>
      </c>
    </row>
    <row r="75" spans="1:30" x14ac:dyDescent="0.35">
      <c r="A75" s="4">
        <f t="shared" si="7"/>
        <v>75</v>
      </c>
      <c r="B75" s="4">
        <f t="shared" si="6"/>
        <v>74</v>
      </c>
      <c r="C75" s="5">
        <v>43987</v>
      </c>
      <c r="D75" s="6" t="s">
        <v>122</v>
      </c>
      <c r="E75" s="6" t="str">
        <f>VLOOKUP(D75,lists!$W:$X,2,FALSE)</f>
        <v>Midlands</v>
      </c>
      <c r="F75" s="6" t="s">
        <v>30</v>
      </c>
      <c r="G75" s="7" t="s">
        <v>31</v>
      </c>
      <c r="H75" s="7">
        <v>12</v>
      </c>
      <c r="I75" s="8">
        <v>3</v>
      </c>
      <c r="J75" s="6" t="s">
        <v>32</v>
      </c>
      <c r="K75" s="6"/>
      <c r="L75" s="6"/>
      <c r="M75" s="6" t="s">
        <v>33</v>
      </c>
      <c r="N75" s="7" t="s">
        <v>34</v>
      </c>
      <c r="O75" s="7" t="s">
        <v>35</v>
      </c>
      <c r="P75" s="8">
        <v>71</v>
      </c>
      <c r="Q75" s="8">
        <v>90</v>
      </c>
      <c r="R75" s="9"/>
      <c r="S75" s="9"/>
      <c r="T75" s="3" t="str">
        <f t="shared" si="8"/>
        <v>Other</v>
      </c>
      <c r="U75" s="3" t="str">
        <f t="shared" si="9"/>
        <v>A</v>
      </c>
      <c r="V75" s="3" t="str">
        <f t="shared" si="10"/>
        <v>71-90</v>
      </c>
      <c r="W75" t="b">
        <f>VLOOKUP(J75,lists!$B$2:$C$3,2,FALSE)</f>
        <v>1</v>
      </c>
      <c r="X75" t="b">
        <f>VLOOKUP(T75,lists!$B:$C,2,FALSE)</f>
        <v>1</v>
      </c>
      <c r="Y75" t="b">
        <f>IF(AND(H75&gt;=FLAT!$J$1,'Raw - F'!H75&lt;=FLAT!$J$2),TRUE,FALSE)</f>
        <v>1</v>
      </c>
      <c r="Z75" t="b">
        <f>VLOOKUP(U75,lists!$B$7:$C$8,2,FALSE)</f>
        <v>1</v>
      </c>
      <c r="AA75" t="b">
        <f>VLOOKUP(IF(K75="","Open",SUBSTITUTE(K75,"/Nov","")),lists!$B$27:$D$29,2,FALSE)</f>
        <v>1</v>
      </c>
      <c r="AB75" t="b">
        <f>VLOOKUP(I75,lists!B:C,2,FALSE)</f>
        <v>1</v>
      </c>
      <c r="AC75" t="b">
        <f>VLOOKUP(E75,lists!$B$23:$D$25,2,FALSE)</f>
        <v>1</v>
      </c>
      <c r="AD75">
        <f t="shared" si="11"/>
        <v>1</v>
      </c>
    </row>
    <row r="76" spans="1:30" x14ac:dyDescent="0.35">
      <c r="A76" s="4">
        <f t="shared" si="7"/>
        <v>76</v>
      </c>
      <c r="B76" s="4">
        <f t="shared" si="6"/>
        <v>75</v>
      </c>
      <c r="C76" s="20">
        <v>43987</v>
      </c>
      <c r="D76" s="22" t="s">
        <v>122</v>
      </c>
      <c r="E76" s="6" t="str">
        <f>VLOOKUP(D76,lists!$W:$X,2,FALSE)</f>
        <v>Midlands</v>
      </c>
      <c r="F76" s="22" t="s">
        <v>131</v>
      </c>
      <c r="G76" s="23" t="s">
        <v>31</v>
      </c>
      <c r="H76" s="23">
        <v>12</v>
      </c>
      <c r="I76" s="28">
        <v>1</v>
      </c>
      <c r="J76" s="22" t="s">
        <v>41</v>
      </c>
      <c r="K76" s="22"/>
      <c r="L76" s="22"/>
      <c r="M76" s="22" t="s">
        <v>33</v>
      </c>
      <c r="N76" s="23" t="s">
        <v>34</v>
      </c>
      <c r="O76" s="23" t="s">
        <v>35</v>
      </c>
      <c r="P76" s="28">
        <v>0</v>
      </c>
      <c r="Q76" s="28">
        <v>0</v>
      </c>
      <c r="R76" s="28"/>
      <c r="S76" s="26"/>
      <c r="T76" s="3" t="str">
        <f t="shared" si="8"/>
        <v>Other</v>
      </c>
      <c r="U76" s="3" t="str">
        <f t="shared" si="9"/>
        <v>A</v>
      </c>
      <c r="V76" s="3" t="str">
        <f t="shared" si="10"/>
        <v>Open</v>
      </c>
      <c r="W76" t="b">
        <f>VLOOKUP(J76,lists!$B$2:$C$3,2,FALSE)</f>
        <v>1</v>
      </c>
      <c r="X76" t="b">
        <f>VLOOKUP(T76,lists!$B:$C,2,FALSE)</f>
        <v>1</v>
      </c>
      <c r="Y76" t="b">
        <f>IF(AND(H76&gt;=FLAT!$J$1,'Raw - F'!H76&lt;=FLAT!$J$2),TRUE,FALSE)</f>
        <v>1</v>
      </c>
      <c r="Z76" t="b">
        <f>VLOOKUP(U76,lists!$B$7:$C$8,2,FALSE)</f>
        <v>1</v>
      </c>
      <c r="AA76" t="b">
        <f>VLOOKUP(IF(K76="","Open",SUBSTITUTE(K76,"/Nov","")),lists!$B$27:$D$29,2,FALSE)</f>
        <v>1</v>
      </c>
      <c r="AB76" t="b">
        <f>VLOOKUP(I76,lists!B:C,2,FALSE)</f>
        <v>1</v>
      </c>
      <c r="AC76" t="b">
        <f>VLOOKUP(E76,lists!$B$23:$D$25,2,FALSE)</f>
        <v>1</v>
      </c>
      <c r="AD76">
        <f t="shared" si="11"/>
        <v>1</v>
      </c>
    </row>
    <row r="77" spans="1:30" x14ac:dyDescent="0.35">
      <c r="A77" s="4">
        <f t="shared" si="7"/>
        <v>77</v>
      </c>
      <c r="B77" s="4">
        <f t="shared" si="6"/>
        <v>76</v>
      </c>
      <c r="C77" s="5">
        <v>43988</v>
      </c>
      <c r="D77" s="6" t="s">
        <v>65</v>
      </c>
      <c r="E77" s="6" t="str">
        <f>VLOOKUP(D77,lists!$W:$X,2,FALSE)</f>
        <v>South</v>
      </c>
      <c r="F77" s="6" t="s">
        <v>54</v>
      </c>
      <c r="G77" s="7" t="s">
        <v>38</v>
      </c>
      <c r="H77" s="7">
        <v>6</v>
      </c>
      <c r="I77" s="8">
        <v>5</v>
      </c>
      <c r="J77" s="6" t="s">
        <v>41</v>
      </c>
      <c r="K77" s="6" t="s">
        <v>51</v>
      </c>
      <c r="L77" s="6"/>
      <c r="M77" s="6" t="s">
        <v>33</v>
      </c>
      <c r="N77" s="7" t="s">
        <v>43</v>
      </c>
      <c r="O77" s="7" t="s">
        <v>53</v>
      </c>
      <c r="P77" s="8">
        <v>0</v>
      </c>
      <c r="Q77" s="8">
        <v>0</v>
      </c>
      <c r="R77" s="9"/>
      <c r="S77" s="9">
        <v>1000</v>
      </c>
      <c r="T77" s="3" t="str">
        <f t="shared" si="8"/>
        <v>2O</v>
      </c>
      <c r="U77" s="3" t="str">
        <f t="shared" si="9"/>
        <v>F</v>
      </c>
      <c r="V77" s="3" t="str">
        <f t="shared" si="10"/>
        <v>Open</v>
      </c>
      <c r="W77" t="b">
        <f>VLOOKUP(J77,lists!$B$2:$C$3,2,FALSE)</f>
        <v>1</v>
      </c>
      <c r="X77" t="b">
        <f>VLOOKUP(T77,lists!$B:$C,2,FALSE)</f>
        <v>1</v>
      </c>
      <c r="Y77" t="b">
        <f>IF(AND(H77&gt;=FLAT!$J$1,'Raw - F'!H77&lt;=FLAT!$J$2),TRUE,FALSE)</f>
        <v>1</v>
      </c>
      <c r="Z77" t="b">
        <f>VLOOKUP(U77,lists!$B$7:$C$8,2,FALSE)</f>
        <v>1</v>
      </c>
      <c r="AA77" t="b">
        <f>VLOOKUP(IF(K77="","Open",SUBSTITUTE(K77,"/Nov","")),lists!$B$27:$D$29,2,FALSE)</f>
        <v>1</v>
      </c>
      <c r="AB77" t="b">
        <f>VLOOKUP(I77,lists!B:C,2,FALSE)</f>
        <v>1</v>
      </c>
      <c r="AC77" t="b">
        <f>VLOOKUP(E77,lists!$B$23:$D$25,2,FALSE)</f>
        <v>1</v>
      </c>
      <c r="AD77">
        <f t="shared" si="11"/>
        <v>1</v>
      </c>
    </row>
    <row r="78" spans="1:30" x14ac:dyDescent="0.35">
      <c r="A78" s="4">
        <f t="shared" si="7"/>
        <v>78</v>
      </c>
      <c r="B78" s="4">
        <f t="shared" si="6"/>
        <v>77</v>
      </c>
      <c r="C78" s="5">
        <v>43988</v>
      </c>
      <c r="D78" s="6" t="s">
        <v>65</v>
      </c>
      <c r="E78" s="6" t="str">
        <f>VLOOKUP(D78,lists!$W:$X,2,FALSE)</f>
        <v>South</v>
      </c>
      <c r="F78" s="6" t="s">
        <v>30</v>
      </c>
      <c r="G78" s="7" t="s">
        <v>38</v>
      </c>
      <c r="H78" s="7">
        <v>6</v>
      </c>
      <c r="I78" s="8">
        <v>5</v>
      </c>
      <c r="J78" s="6" t="s">
        <v>32</v>
      </c>
      <c r="K78" s="6"/>
      <c r="L78" s="6"/>
      <c r="M78" s="6" t="s">
        <v>33</v>
      </c>
      <c r="N78" s="7" t="s">
        <v>34</v>
      </c>
      <c r="O78" s="7" t="s">
        <v>35</v>
      </c>
      <c r="P78" s="8">
        <v>49</v>
      </c>
      <c r="Q78" s="8">
        <v>68</v>
      </c>
      <c r="R78" s="9"/>
      <c r="S78" s="9"/>
      <c r="T78" s="3" t="str">
        <f t="shared" si="8"/>
        <v>Other</v>
      </c>
      <c r="U78" s="3" t="str">
        <f t="shared" si="9"/>
        <v>A</v>
      </c>
      <c r="V78" s="3" t="str">
        <f t="shared" si="10"/>
        <v>49-68</v>
      </c>
      <c r="W78" t="b">
        <f>VLOOKUP(J78,lists!$B$2:$C$3,2,FALSE)</f>
        <v>1</v>
      </c>
      <c r="X78" t="b">
        <f>VLOOKUP(T78,lists!$B:$C,2,FALSE)</f>
        <v>1</v>
      </c>
      <c r="Y78" t="b">
        <f>IF(AND(H78&gt;=FLAT!$J$1,'Raw - F'!H78&lt;=FLAT!$J$2),TRUE,FALSE)</f>
        <v>1</v>
      </c>
      <c r="Z78" t="b">
        <f>VLOOKUP(U78,lists!$B$7:$C$8,2,FALSE)</f>
        <v>1</v>
      </c>
      <c r="AA78" t="b">
        <f>VLOOKUP(IF(K78="","Open",SUBSTITUTE(K78,"/Nov","")),lists!$B$27:$D$29,2,FALSE)</f>
        <v>1</v>
      </c>
      <c r="AB78" t="b">
        <f>VLOOKUP(I78,lists!B:C,2,FALSE)</f>
        <v>1</v>
      </c>
      <c r="AC78" t="b">
        <f>VLOOKUP(E78,lists!$B$23:$D$25,2,FALSE)</f>
        <v>1</v>
      </c>
      <c r="AD78">
        <f t="shared" si="11"/>
        <v>1</v>
      </c>
    </row>
    <row r="79" spans="1:30" x14ac:dyDescent="0.35">
      <c r="A79" s="4">
        <f t="shared" si="7"/>
        <v>79</v>
      </c>
      <c r="B79" s="4">
        <f t="shared" si="6"/>
        <v>78</v>
      </c>
      <c r="C79" s="5">
        <v>43988</v>
      </c>
      <c r="D79" s="6" t="s">
        <v>65</v>
      </c>
      <c r="E79" s="6" t="str">
        <f>VLOOKUP(D79,lists!$W:$X,2,FALSE)</f>
        <v>South</v>
      </c>
      <c r="F79" s="6" t="s">
        <v>39</v>
      </c>
      <c r="G79" s="7" t="s">
        <v>52</v>
      </c>
      <c r="H79" s="7">
        <v>7</v>
      </c>
      <c r="I79" s="8">
        <v>5</v>
      </c>
      <c r="J79" s="6" t="s">
        <v>41</v>
      </c>
      <c r="K79" s="6" t="s">
        <v>42</v>
      </c>
      <c r="L79" s="6" t="s">
        <v>62</v>
      </c>
      <c r="M79" s="6" t="s">
        <v>33</v>
      </c>
      <c r="N79" s="7">
        <v>345</v>
      </c>
      <c r="O79" s="7" t="s">
        <v>35</v>
      </c>
      <c r="P79" s="8">
        <v>0</v>
      </c>
      <c r="Q79" s="8">
        <v>0</v>
      </c>
      <c r="R79" s="9"/>
      <c r="S79" s="9">
        <v>1500</v>
      </c>
      <c r="T79" s="3" t="str">
        <f t="shared" si="8"/>
        <v>Other</v>
      </c>
      <c r="U79" s="3" t="str">
        <f t="shared" si="9"/>
        <v>A</v>
      </c>
      <c r="V79" s="3" t="str">
        <f t="shared" si="10"/>
        <v>Open</v>
      </c>
      <c r="W79" t="b">
        <f>VLOOKUP(J79,lists!$B$2:$C$3,2,FALSE)</f>
        <v>1</v>
      </c>
      <c r="X79" t="b">
        <f>VLOOKUP(T79,lists!$B:$C,2,FALSE)</f>
        <v>1</v>
      </c>
      <c r="Y79" t="b">
        <f>IF(AND(H79&gt;=FLAT!$J$1,'Raw - F'!H79&lt;=FLAT!$J$2),TRUE,FALSE)</f>
        <v>1</v>
      </c>
      <c r="Z79" t="b">
        <f>VLOOKUP(U79,lists!$B$7:$C$8,2,FALSE)</f>
        <v>1</v>
      </c>
      <c r="AA79" t="b">
        <f>VLOOKUP(IF(K79="","Open",SUBSTITUTE(K79,"/Nov","")),lists!$B$27:$D$29,2,FALSE)</f>
        <v>1</v>
      </c>
      <c r="AB79" t="b">
        <f>VLOOKUP(I79,lists!B:C,2,FALSE)</f>
        <v>1</v>
      </c>
      <c r="AC79" t="b">
        <f>VLOOKUP(E79,lists!$B$23:$D$25,2,FALSE)</f>
        <v>1</v>
      </c>
      <c r="AD79">
        <f t="shared" si="11"/>
        <v>1</v>
      </c>
    </row>
    <row r="80" spans="1:30" x14ac:dyDescent="0.35">
      <c r="A80" s="4">
        <f t="shared" si="7"/>
        <v>80</v>
      </c>
      <c r="B80" s="4">
        <f t="shared" si="6"/>
        <v>79</v>
      </c>
      <c r="C80" s="5">
        <v>43988</v>
      </c>
      <c r="D80" s="6" t="s">
        <v>65</v>
      </c>
      <c r="E80" s="6" t="str">
        <f>VLOOKUP(D80,lists!$W:$X,2,FALSE)</f>
        <v>South</v>
      </c>
      <c r="F80" s="6" t="s">
        <v>30</v>
      </c>
      <c r="G80" s="7" t="s">
        <v>52</v>
      </c>
      <c r="H80" s="7">
        <v>7</v>
      </c>
      <c r="I80" s="8">
        <v>5</v>
      </c>
      <c r="J80" s="6" t="s">
        <v>32</v>
      </c>
      <c r="K80" s="6"/>
      <c r="L80" s="6"/>
      <c r="M80" s="6" t="s">
        <v>33</v>
      </c>
      <c r="N80" s="7" t="s">
        <v>34</v>
      </c>
      <c r="O80" s="7" t="s">
        <v>35</v>
      </c>
      <c r="P80" s="8">
        <v>51</v>
      </c>
      <c r="Q80" s="8">
        <v>70</v>
      </c>
      <c r="R80" s="9"/>
      <c r="S80" s="9"/>
      <c r="T80" s="3" t="str">
        <f t="shared" si="8"/>
        <v>Other</v>
      </c>
      <c r="U80" s="3" t="str">
        <f t="shared" si="9"/>
        <v>A</v>
      </c>
      <c r="V80" s="3" t="str">
        <f t="shared" si="10"/>
        <v>51-70</v>
      </c>
      <c r="W80" t="b">
        <f>VLOOKUP(J80,lists!$B$2:$C$3,2,FALSE)</f>
        <v>1</v>
      </c>
      <c r="X80" t="b">
        <f>VLOOKUP(T80,lists!$B:$C,2,FALSE)</f>
        <v>1</v>
      </c>
      <c r="Y80" t="b">
        <f>IF(AND(H80&gt;=FLAT!$J$1,'Raw - F'!H80&lt;=FLAT!$J$2),TRUE,FALSE)</f>
        <v>1</v>
      </c>
      <c r="Z80" t="b">
        <f>VLOOKUP(U80,lists!$B$7:$C$8,2,FALSE)</f>
        <v>1</v>
      </c>
      <c r="AA80" t="b">
        <f>VLOOKUP(IF(K80="","Open",SUBSTITUTE(K80,"/Nov","")),lists!$B$27:$D$29,2,FALSE)</f>
        <v>1</v>
      </c>
      <c r="AB80" t="b">
        <f>VLOOKUP(I80,lists!B:C,2,FALSE)</f>
        <v>1</v>
      </c>
      <c r="AC80" t="b">
        <f>VLOOKUP(E80,lists!$B$23:$D$25,2,FALSE)</f>
        <v>1</v>
      </c>
      <c r="AD80">
        <f t="shared" si="11"/>
        <v>1</v>
      </c>
    </row>
    <row r="81" spans="1:30" x14ac:dyDescent="0.35">
      <c r="A81" s="4">
        <f t="shared" si="7"/>
        <v>81</v>
      </c>
      <c r="B81" s="4">
        <f t="shared" si="6"/>
        <v>80</v>
      </c>
      <c r="C81" s="5">
        <v>43988</v>
      </c>
      <c r="D81" s="6" t="s">
        <v>65</v>
      </c>
      <c r="E81" s="6" t="str">
        <f>VLOOKUP(D81,lists!$W:$X,2,FALSE)</f>
        <v>South</v>
      </c>
      <c r="F81" s="6" t="s">
        <v>30</v>
      </c>
      <c r="G81" s="7" t="s">
        <v>37</v>
      </c>
      <c r="H81" s="7">
        <v>8</v>
      </c>
      <c r="I81" s="8">
        <v>6</v>
      </c>
      <c r="J81" s="6" t="s">
        <v>32</v>
      </c>
      <c r="K81" s="6"/>
      <c r="L81" s="6"/>
      <c r="M81" s="6" t="s">
        <v>33</v>
      </c>
      <c r="N81" s="7" t="s">
        <v>44</v>
      </c>
      <c r="O81" s="7" t="s">
        <v>35</v>
      </c>
      <c r="P81" s="8">
        <v>46</v>
      </c>
      <c r="Q81" s="8">
        <v>65</v>
      </c>
      <c r="R81" s="9"/>
      <c r="S81" s="9"/>
      <c r="T81" s="3" t="str">
        <f t="shared" si="8"/>
        <v>3O</v>
      </c>
      <c r="U81" s="3" t="str">
        <f t="shared" si="9"/>
        <v>A</v>
      </c>
      <c r="V81" s="3" t="str">
        <f t="shared" si="10"/>
        <v>46-65</v>
      </c>
      <c r="W81" t="b">
        <f>VLOOKUP(J81,lists!$B$2:$C$3,2,FALSE)</f>
        <v>1</v>
      </c>
      <c r="X81" t="b">
        <f>VLOOKUP(T81,lists!$B:$C,2,FALSE)</f>
        <v>1</v>
      </c>
      <c r="Y81" t="b">
        <f>IF(AND(H81&gt;=FLAT!$J$1,'Raw - F'!H81&lt;=FLAT!$J$2),TRUE,FALSE)</f>
        <v>1</v>
      </c>
      <c r="Z81" t="b">
        <f>VLOOKUP(U81,lists!$B$7:$C$8,2,FALSE)</f>
        <v>1</v>
      </c>
      <c r="AA81" t="b">
        <f>VLOOKUP(IF(K81="","Open",SUBSTITUTE(K81,"/Nov","")),lists!$B$27:$D$29,2,FALSE)</f>
        <v>1</v>
      </c>
      <c r="AB81" t="b">
        <f>VLOOKUP(I81,lists!B:C,2,FALSE)</f>
        <v>1</v>
      </c>
      <c r="AC81" t="b">
        <f>VLOOKUP(E81,lists!$B$23:$D$25,2,FALSE)</f>
        <v>1</v>
      </c>
      <c r="AD81">
        <f t="shared" si="11"/>
        <v>1</v>
      </c>
    </row>
    <row r="82" spans="1:30" x14ac:dyDescent="0.35">
      <c r="A82" s="4">
        <f t="shared" si="7"/>
        <v>82</v>
      </c>
      <c r="B82" s="4">
        <f t="shared" si="6"/>
        <v>81</v>
      </c>
      <c r="C82" s="5">
        <v>43988</v>
      </c>
      <c r="D82" s="6" t="s">
        <v>65</v>
      </c>
      <c r="E82" s="6" t="str">
        <f>VLOOKUP(D82,lists!$W:$X,2,FALSE)</f>
        <v>South</v>
      </c>
      <c r="F82" s="6" t="s">
        <v>30</v>
      </c>
      <c r="G82" s="7" t="s">
        <v>37</v>
      </c>
      <c r="H82" s="7">
        <v>8</v>
      </c>
      <c r="I82" s="8">
        <v>4</v>
      </c>
      <c r="J82" s="6" t="s">
        <v>32</v>
      </c>
      <c r="K82" s="6"/>
      <c r="L82" s="6"/>
      <c r="M82" s="6" t="s">
        <v>33</v>
      </c>
      <c r="N82" s="7" t="s">
        <v>34</v>
      </c>
      <c r="O82" s="7" t="s">
        <v>35</v>
      </c>
      <c r="P82" s="8">
        <v>66</v>
      </c>
      <c r="Q82" s="8">
        <v>85</v>
      </c>
      <c r="R82" s="9"/>
      <c r="S82" s="9"/>
      <c r="T82" s="3" t="str">
        <f t="shared" si="8"/>
        <v>Other</v>
      </c>
      <c r="U82" s="3" t="str">
        <f t="shared" si="9"/>
        <v>A</v>
      </c>
      <c r="V82" s="3" t="str">
        <f t="shared" si="10"/>
        <v>66-85</v>
      </c>
      <c r="W82" t="b">
        <f>VLOOKUP(J82,lists!$B$2:$C$3,2,FALSE)</f>
        <v>1</v>
      </c>
      <c r="X82" t="b">
        <f>VLOOKUP(T82,lists!$B:$C,2,FALSE)</f>
        <v>1</v>
      </c>
      <c r="Y82" t="b">
        <f>IF(AND(H82&gt;=FLAT!$J$1,'Raw - F'!H82&lt;=FLAT!$J$2),TRUE,FALSE)</f>
        <v>1</v>
      </c>
      <c r="Z82" t="b">
        <f>VLOOKUP(U82,lists!$B$7:$C$8,2,FALSE)</f>
        <v>1</v>
      </c>
      <c r="AA82" t="b">
        <f>VLOOKUP(IF(K82="","Open",SUBSTITUTE(K82,"/Nov","")),lists!$B$27:$D$29,2,FALSE)</f>
        <v>1</v>
      </c>
      <c r="AB82" t="b">
        <f>VLOOKUP(I82,lists!B:C,2,FALSE)</f>
        <v>1</v>
      </c>
      <c r="AC82" t="b">
        <f>VLOOKUP(E82,lists!$B$23:$D$25,2,FALSE)</f>
        <v>1</v>
      </c>
      <c r="AD82">
        <f t="shared" si="11"/>
        <v>1</v>
      </c>
    </row>
    <row r="83" spans="1:30" x14ac:dyDescent="0.35">
      <c r="A83" s="4">
        <f t="shared" si="7"/>
        <v>83</v>
      </c>
      <c r="B83" s="4">
        <f t="shared" si="6"/>
        <v>82</v>
      </c>
      <c r="C83" s="5">
        <v>43988</v>
      </c>
      <c r="D83" s="6" t="s">
        <v>65</v>
      </c>
      <c r="E83" s="6" t="str">
        <f>VLOOKUP(D83,lists!$W:$X,2,FALSE)</f>
        <v>South</v>
      </c>
      <c r="F83" s="6" t="s">
        <v>30</v>
      </c>
      <c r="G83" s="7" t="s">
        <v>46</v>
      </c>
      <c r="H83" s="7">
        <v>10</v>
      </c>
      <c r="I83" s="8">
        <v>6</v>
      </c>
      <c r="J83" s="6" t="s">
        <v>32</v>
      </c>
      <c r="K83" s="6"/>
      <c r="L83" s="6"/>
      <c r="M83" s="6" t="s">
        <v>33</v>
      </c>
      <c r="N83" s="7" t="s">
        <v>34</v>
      </c>
      <c r="O83" s="7" t="s">
        <v>35</v>
      </c>
      <c r="P83" s="8">
        <v>46</v>
      </c>
      <c r="Q83" s="8">
        <v>60</v>
      </c>
      <c r="R83" s="9"/>
      <c r="S83" s="9"/>
      <c r="T83" s="3" t="str">
        <f t="shared" si="8"/>
        <v>Other</v>
      </c>
      <c r="U83" s="3" t="str">
        <f t="shared" si="9"/>
        <v>A</v>
      </c>
      <c r="V83" s="3" t="str">
        <f t="shared" si="10"/>
        <v>46-60</v>
      </c>
      <c r="W83" t="b">
        <f>VLOOKUP(J83,lists!$B$2:$C$3,2,FALSE)</f>
        <v>1</v>
      </c>
      <c r="X83" t="b">
        <f>VLOOKUP(T83,lists!$B:$C,2,FALSE)</f>
        <v>1</v>
      </c>
      <c r="Y83" t="b">
        <f>IF(AND(H83&gt;=FLAT!$J$1,'Raw - F'!H83&lt;=FLAT!$J$2),TRUE,FALSE)</f>
        <v>1</v>
      </c>
      <c r="Z83" t="b">
        <f>VLOOKUP(U83,lists!$B$7:$C$8,2,FALSE)</f>
        <v>1</v>
      </c>
      <c r="AA83" t="b">
        <f>VLOOKUP(IF(K83="","Open",SUBSTITUTE(K83,"/Nov","")),lists!$B$27:$D$29,2,FALSE)</f>
        <v>1</v>
      </c>
      <c r="AB83" t="b">
        <f>VLOOKUP(I83,lists!B:C,2,FALSE)</f>
        <v>1</v>
      </c>
      <c r="AC83" t="b">
        <f>VLOOKUP(E83,lists!$B$23:$D$25,2,FALSE)</f>
        <v>1</v>
      </c>
      <c r="AD83">
        <f t="shared" si="11"/>
        <v>1</v>
      </c>
    </row>
    <row r="84" spans="1:30" x14ac:dyDescent="0.35">
      <c r="A84" s="4">
        <f t="shared" si="7"/>
        <v>84</v>
      </c>
      <c r="B84" s="4">
        <f t="shared" si="6"/>
        <v>83</v>
      </c>
      <c r="C84" s="5">
        <v>43988</v>
      </c>
      <c r="D84" s="6" t="s">
        <v>65</v>
      </c>
      <c r="E84" s="6" t="str">
        <f>VLOOKUP(D84,lists!$W:$X,2,FALSE)</f>
        <v>South</v>
      </c>
      <c r="F84" s="6" t="s">
        <v>30</v>
      </c>
      <c r="G84" s="7" t="s">
        <v>31</v>
      </c>
      <c r="H84" s="7">
        <v>12</v>
      </c>
      <c r="I84" s="8">
        <v>6</v>
      </c>
      <c r="J84" s="6" t="s">
        <v>32</v>
      </c>
      <c r="K84" s="6"/>
      <c r="L84" s="6"/>
      <c r="M84" s="6" t="s">
        <v>33</v>
      </c>
      <c r="N84" s="7" t="s">
        <v>44</v>
      </c>
      <c r="O84" s="7" t="s">
        <v>35</v>
      </c>
      <c r="P84" s="8">
        <v>46</v>
      </c>
      <c r="Q84" s="8">
        <v>65</v>
      </c>
      <c r="R84" s="9"/>
      <c r="S84" s="9"/>
      <c r="T84" s="3" t="str">
        <f t="shared" si="8"/>
        <v>3O</v>
      </c>
      <c r="U84" s="3" t="str">
        <f t="shared" si="9"/>
        <v>A</v>
      </c>
      <c r="V84" s="3" t="str">
        <f t="shared" si="10"/>
        <v>46-65</v>
      </c>
      <c r="W84" t="b">
        <f>VLOOKUP(J84,lists!$B$2:$C$3,2,FALSE)</f>
        <v>1</v>
      </c>
      <c r="X84" t="b">
        <f>VLOOKUP(T84,lists!$B:$C,2,FALSE)</f>
        <v>1</v>
      </c>
      <c r="Y84" t="b">
        <f>IF(AND(H84&gt;=FLAT!$J$1,'Raw - F'!H84&lt;=FLAT!$J$2),TRUE,FALSE)</f>
        <v>1</v>
      </c>
      <c r="Z84" t="b">
        <f>VLOOKUP(U84,lists!$B$7:$C$8,2,FALSE)</f>
        <v>1</v>
      </c>
      <c r="AA84" t="b">
        <f>VLOOKUP(IF(K84="","Open",SUBSTITUTE(K84,"/Nov","")),lists!$B$27:$D$29,2,FALSE)</f>
        <v>1</v>
      </c>
      <c r="AB84" t="b">
        <f>VLOOKUP(I84,lists!B:C,2,FALSE)</f>
        <v>1</v>
      </c>
      <c r="AC84" t="b">
        <f>VLOOKUP(E84,lists!$B$23:$D$25,2,FALSE)</f>
        <v>1</v>
      </c>
      <c r="AD84">
        <f t="shared" si="11"/>
        <v>1</v>
      </c>
    </row>
    <row r="85" spans="1:30" x14ac:dyDescent="0.35">
      <c r="A85" s="4">
        <f t="shared" si="7"/>
        <v>85</v>
      </c>
      <c r="B85" s="4">
        <f t="shared" si="6"/>
        <v>84</v>
      </c>
      <c r="C85" s="5">
        <v>43988</v>
      </c>
      <c r="D85" s="6" t="s">
        <v>28</v>
      </c>
      <c r="E85" s="6" t="str">
        <f>VLOOKUP(D85,lists!$W:$X,2,FALSE)</f>
        <v>North</v>
      </c>
      <c r="F85" s="6" t="s">
        <v>54</v>
      </c>
      <c r="G85" s="7" t="s">
        <v>40</v>
      </c>
      <c r="H85" s="7">
        <v>5</v>
      </c>
      <c r="I85" s="8">
        <v>5</v>
      </c>
      <c r="J85" s="6" t="s">
        <v>41</v>
      </c>
      <c r="K85" s="6" t="s">
        <v>51</v>
      </c>
      <c r="L85" s="6"/>
      <c r="M85" s="6" t="s">
        <v>33</v>
      </c>
      <c r="N85" s="7" t="s">
        <v>43</v>
      </c>
      <c r="O85" s="7" t="s">
        <v>35</v>
      </c>
      <c r="P85" s="8">
        <v>0</v>
      </c>
      <c r="Q85" s="8">
        <v>0</v>
      </c>
      <c r="R85" s="28"/>
      <c r="S85" s="26"/>
      <c r="T85" s="3" t="str">
        <f t="shared" si="8"/>
        <v>2O</v>
      </c>
      <c r="U85" s="3" t="str">
        <f t="shared" si="9"/>
        <v>A</v>
      </c>
      <c r="V85" s="3" t="str">
        <f t="shared" si="10"/>
        <v>Open</v>
      </c>
      <c r="W85" t="b">
        <f>VLOOKUP(J85,lists!$B$2:$C$3,2,FALSE)</f>
        <v>1</v>
      </c>
      <c r="X85" t="b">
        <f>VLOOKUP(T85,lists!$B:$C,2,FALSE)</f>
        <v>1</v>
      </c>
      <c r="Y85" t="b">
        <f>IF(AND(H85&gt;=FLAT!$J$1,'Raw - F'!H85&lt;=FLAT!$J$2),TRUE,FALSE)</f>
        <v>1</v>
      </c>
      <c r="Z85" t="b">
        <f>VLOOKUP(U85,lists!$B$7:$C$8,2,FALSE)</f>
        <v>1</v>
      </c>
      <c r="AA85" t="b">
        <f>VLOOKUP(IF(K85="","Open",SUBSTITUTE(K85,"/Nov","")),lists!$B$27:$D$29,2,FALSE)</f>
        <v>1</v>
      </c>
      <c r="AB85" t="b">
        <f>VLOOKUP(I85,lists!B:C,2,FALSE)</f>
        <v>1</v>
      </c>
      <c r="AC85" t="b">
        <f>VLOOKUP(E85,lists!$B$23:$D$25,2,FALSE)</f>
        <v>1</v>
      </c>
      <c r="AD85">
        <f t="shared" si="11"/>
        <v>1</v>
      </c>
    </row>
    <row r="86" spans="1:30" x14ac:dyDescent="0.35">
      <c r="A86" s="4">
        <f t="shared" si="7"/>
        <v>86</v>
      </c>
      <c r="B86" s="4">
        <f t="shared" si="6"/>
        <v>85</v>
      </c>
      <c r="C86" s="5">
        <v>43988</v>
      </c>
      <c r="D86" s="6" t="s">
        <v>28</v>
      </c>
      <c r="E86" s="6" t="str">
        <f>VLOOKUP(D86,lists!$W:$X,2,FALSE)</f>
        <v>North</v>
      </c>
      <c r="F86" s="6" t="s">
        <v>30</v>
      </c>
      <c r="G86" s="7" t="s">
        <v>40</v>
      </c>
      <c r="H86" s="7">
        <v>5</v>
      </c>
      <c r="I86" s="8">
        <v>5</v>
      </c>
      <c r="J86" s="6" t="s">
        <v>32</v>
      </c>
      <c r="K86" s="6"/>
      <c r="L86" s="6"/>
      <c r="M86" s="6" t="s">
        <v>33</v>
      </c>
      <c r="N86" s="7" t="s">
        <v>44</v>
      </c>
      <c r="O86" s="7" t="s">
        <v>35</v>
      </c>
      <c r="P86" s="8">
        <v>51</v>
      </c>
      <c r="Q86" s="8">
        <v>70</v>
      </c>
      <c r="R86" s="9"/>
      <c r="S86" s="9"/>
      <c r="T86" s="3" t="str">
        <f t="shared" si="8"/>
        <v>3O</v>
      </c>
      <c r="U86" s="3" t="str">
        <f t="shared" si="9"/>
        <v>A</v>
      </c>
      <c r="V86" s="3" t="str">
        <f t="shared" si="10"/>
        <v>51-70</v>
      </c>
      <c r="W86" t="b">
        <f>VLOOKUP(J86,lists!$B$2:$C$3,2,FALSE)</f>
        <v>1</v>
      </c>
      <c r="X86" t="b">
        <f>VLOOKUP(T86,lists!$B:$C,2,FALSE)</f>
        <v>1</v>
      </c>
      <c r="Y86" t="b">
        <f>IF(AND(H86&gt;=FLAT!$J$1,'Raw - F'!H86&lt;=FLAT!$J$2),TRUE,FALSE)</f>
        <v>1</v>
      </c>
      <c r="Z86" t="b">
        <f>VLOOKUP(U86,lists!$B$7:$C$8,2,FALSE)</f>
        <v>1</v>
      </c>
      <c r="AA86" t="b">
        <f>VLOOKUP(IF(K86="","Open",SUBSTITUTE(K86,"/Nov","")),lists!$B$27:$D$29,2,FALSE)</f>
        <v>1</v>
      </c>
      <c r="AB86" t="b">
        <f>VLOOKUP(I86,lists!B:C,2,FALSE)</f>
        <v>1</v>
      </c>
      <c r="AC86" t="b">
        <f>VLOOKUP(E86,lists!$B$23:$D$25,2,FALSE)</f>
        <v>1</v>
      </c>
      <c r="AD86">
        <f t="shared" si="11"/>
        <v>1</v>
      </c>
    </row>
    <row r="87" spans="1:30" x14ac:dyDescent="0.35">
      <c r="A87" s="4">
        <f t="shared" si="7"/>
        <v>87</v>
      </c>
      <c r="B87" s="4">
        <f t="shared" si="6"/>
        <v>86</v>
      </c>
      <c r="C87" s="5">
        <v>43988</v>
      </c>
      <c r="D87" s="6" t="s">
        <v>28</v>
      </c>
      <c r="E87" s="6" t="str">
        <f>VLOOKUP(D87,lists!$W:$X,2,FALSE)</f>
        <v>North</v>
      </c>
      <c r="F87" s="6" t="s">
        <v>30</v>
      </c>
      <c r="G87" s="7" t="s">
        <v>40</v>
      </c>
      <c r="H87" s="7">
        <v>5</v>
      </c>
      <c r="I87" s="8">
        <v>6</v>
      </c>
      <c r="J87" s="6" t="s">
        <v>32</v>
      </c>
      <c r="K87" s="6"/>
      <c r="L87" s="6"/>
      <c r="M87" s="6" t="s">
        <v>33</v>
      </c>
      <c r="N87" s="7" t="s">
        <v>34</v>
      </c>
      <c r="O87" s="7" t="s">
        <v>35</v>
      </c>
      <c r="P87" s="8">
        <v>46</v>
      </c>
      <c r="Q87" s="8">
        <v>65</v>
      </c>
      <c r="R87" s="9"/>
      <c r="S87" s="9">
        <v>1000</v>
      </c>
      <c r="T87" s="3" t="str">
        <f t="shared" si="8"/>
        <v>Other</v>
      </c>
      <c r="U87" s="3" t="str">
        <f t="shared" si="9"/>
        <v>A</v>
      </c>
      <c r="V87" s="3" t="str">
        <f t="shared" si="10"/>
        <v>46-65</v>
      </c>
      <c r="W87" t="b">
        <f>VLOOKUP(J87,lists!$B$2:$C$3,2,FALSE)</f>
        <v>1</v>
      </c>
      <c r="X87" t="b">
        <f>VLOOKUP(T87,lists!$B:$C,2,FALSE)</f>
        <v>1</v>
      </c>
      <c r="Y87" t="b">
        <f>IF(AND(H87&gt;=FLAT!$J$1,'Raw - F'!H87&lt;=FLAT!$J$2),TRUE,FALSE)</f>
        <v>1</v>
      </c>
      <c r="Z87" t="b">
        <f>VLOOKUP(U87,lists!$B$7:$C$8,2,FALSE)</f>
        <v>1</v>
      </c>
      <c r="AA87" t="b">
        <f>VLOOKUP(IF(K87="","Open",SUBSTITUTE(K87,"/Nov","")),lists!$B$27:$D$29,2,FALSE)</f>
        <v>1</v>
      </c>
      <c r="AB87" t="b">
        <f>VLOOKUP(I87,lists!B:C,2,FALSE)</f>
        <v>1</v>
      </c>
      <c r="AC87" t="b">
        <f>VLOOKUP(E87,lists!$B$23:$D$25,2,FALSE)</f>
        <v>1</v>
      </c>
      <c r="AD87">
        <f t="shared" si="11"/>
        <v>1</v>
      </c>
    </row>
    <row r="88" spans="1:30" x14ac:dyDescent="0.35">
      <c r="A88" s="4">
        <f t="shared" si="7"/>
        <v>88</v>
      </c>
      <c r="B88" s="4">
        <f t="shared" si="6"/>
        <v>87</v>
      </c>
      <c r="C88" s="5">
        <v>43988</v>
      </c>
      <c r="D88" s="6" t="s">
        <v>28</v>
      </c>
      <c r="E88" s="6" t="str">
        <f>VLOOKUP(D88,lists!$W:$X,2,FALSE)</f>
        <v>North</v>
      </c>
      <c r="F88" s="6" t="s">
        <v>39</v>
      </c>
      <c r="G88" s="7" t="s">
        <v>38</v>
      </c>
      <c r="H88" s="7">
        <v>6</v>
      </c>
      <c r="I88" s="8">
        <v>5</v>
      </c>
      <c r="J88" s="6" t="s">
        <v>41</v>
      </c>
      <c r="K88" s="6" t="s">
        <v>42</v>
      </c>
      <c r="L88" s="6"/>
      <c r="M88" s="6" t="s">
        <v>33</v>
      </c>
      <c r="N88" s="7" t="s">
        <v>43</v>
      </c>
      <c r="O88" s="7" t="s">
        <v>35</v>
      </c>
      <c r="P88" s="8">
        <v>0</v>
      </c>
      <c r="Q88" s="8">
        <v>0</v>
      </c>
      <c r="R88" s="9"/>
      <c r="S88" s="9">
        <v>1000</v>
      </c>
      <c r="T88" s="3" t="str">
        <f t="shared" si="8"/>
        <v>2O</v>
      </c>
      <c r="U88" s="3" t="str">
        <f t="shared" si="9"/>
        <v>A</v>
      </c>
      <c r="V88" s="3" t="str">
        <f t="shared" si="10"/>
        <v>Open</v>
      </c>
      <c r="W88" t="b">
        <f>VLOOKUP(J88,lists!$B$2:$C$3,2,FALSE)</f>
        <v>1</v>
      </c>
      <c r="X88" t="b">
        <f>VLOOKUP(T88,lists!$B:$C,2,FALSE)</f>
        <v>1</v>
      </c>
      <c r="Y88" t="b">
        <f>IF(AND(H88&gt;=FLAT!$J$1,'Raw - F'!H88&lt;=FLAT!$J$2),TRUE,FALSE)</f>
        <v>1</v>
      </c>
      <c r="Z88" t="b">
        <f>VLOOKUP(U88,lists!$B$7:$C$8,2,FALSE)</f>
        <v>1</v>
      </c>
      <c r="AA88" t="b">
        <f>VLOOKUP(IF(K88="","Open",SUBSTITUTE(K88,"/Nov","")),lists!$B$27:$D$29,2,FALSE)</f>
        <v>1</v>
      </c>
      <c r="AB88" t="b">
        <f>VLOOKUP(I88,lists!B:C,2,FALSE)</f>
        <v>1</v>
      </c>
      <c r="AC88" t="b">
        <f>VLOOKUP(E88,lists!$B$23:$D$25,2,FALSE)</f>
        <v>1</v>
      </c>
      <c r="AD88">
        <f t="shared" si="11"/>
        <v>1</v>
      </c>
    </row>
    <row r="89" spans="1:30" x14ac:dyDescent="0.35">
      <c r="A89" s="4">
        <f t="shared" si="7"/>
        <v>89</v>
      </c>
      <c r="B89" s="4">
        <f t="shared" si="6"/>
        <v>88</v>
      </c>
      <c r="C89" s="5">
        <v>43988</v>
      </c>
      <c r="D89" s="6" t="s">
        <v>28</v>
      </c>
      <c r="E89" s="6" t="str">
        <f>VLOOKUP(D89,lists!$W:$X,2,FALSE)</f>
        <v>North</v>
      </c>
      <c r="F89" s="6" t="s">
        <v>30</v>
      </c>
      <c r="G89" s="7" t="s">
        <v>52</v>
      </c>
      <c r="H89" s="7">
        <v>7</v>
      </c>
      <c r="I89" s="8">
        <v>4</v>
      </c>
      <c r="J89" s="6" t="s">
        <v>32</v>
      </c>
      <c r="K89" s="6"/>
      <c r="L89" s="6"/>
      <c r="M89" s="6" t="s">
        <v>33</v>
      </c>
      <c r="N89" s="7" t="s">
        <v>34</v>
      </c>
      <c r="O89" s="7" t="s">
        <v>35</v>
      </c>
      <c r="P89" s="8">
        <v>63</v>
      </c>
      <c r="Q89" s="8">
        <v>82</v>
      </c>
      <c r="R89" s="9"/>
      <c r="S89" s="9"/>
      <c r="T89" s="3" t="str">
        <f t="shared" si="8"/>
        <v>Other</v>
      </c>
      <c r="U89" s="3" t="str">
        <f t="shared" si="9"/>
        <v>A</v>
      </c>
      <c r="V89" s="3" t="str">
        <f t="shared" si="10"/>
        <v>63-82</v>
      </c>
      <c r="W89" t="b">
        <f>VLOOKUP(J89,lists!$B$2:$C$3,2,FALSE)</f>
        <v>1</v>
      </c>
      <c r="X89" t="b">
        <f>VLOOKUP(T89,lists!$B:$C,2,FALSE)</f>
        <v>1</v>
      </c>
      <c r="Y89" t="b">
        <f>IF(AND(H89&gt;=FLAT!$J$1,'Raw - F'!H89&lt;=FLAT!$J$2),TRUE,FALSE)</f>
        <v>1</v>
      </c>
      <c r="Z89" t="b">
        <f>VLOOKUP(U89,lists!$B$7:$C$8,2,FALSE)</f>
        <v>1</v>
      </c>
      <c r="AA89" t="b">
        <f>VLOOKUP(IF(K89="","Open",SUBSTITUTE(K89,"/Nov","")),lists!$B$27:$D$29,2,FALSE)</f>
        <v>1</v>
      </c>
      <c r="AB89" t="b">
        <f>VLOOKUP(I89,lists!B:C,2,FALSE)</f>
        <v>1</v>
      </c>
      <c r="AC89" t="b">
        <f>VLOOKUP(E89,lists!$B$23:$D$25,2,FALSE)</f>
        <v>1</v>
      </c>
      <c r="AD89">
        <f t="shared" si="11"/>
        <v>1</v>
      </c>
    </row>
    <row r="90" spans="1:30" x14ac:dyDescent="0.35">
      <c r="A90" s="4">
        <f t="shared" si="7"/>
        <v>90</v>
      </c>
      <c r="B90" s="4">
        <f t="shared" si="6"/>
        <v>89</v>
      </c>
      <c r="C90" s="32">
        <v>43988</v>
      </c>
      <c r="D90" s="33" t="s">
        <v>28</v>
      </c>
      <c r="E90" s="6" t="str">
        <f>VLOOKUP(D90,lists!$W:$X,2,FALSE)</f>
        <v>North</v>
      </c>
      <c r="F90" s="6" t="s">
        <v>30</v>
      </c>
      <c r="G90" s="7" t="s">
        <v>52</v>
      </c>
      <c r="H90" s="7">
        <v>7</v>
      </c>
      <c r="I90" s="34">
        <v>2</v>
      </c>
      <c r="J90" s="33" t="s">
        <v>32</v>
      </c>
      <c r="K90" s="33"/>
      <c r="L90" s="33"/>
      <c r="M90" s="33" t="s">
        <v>33</v>
      </c>
      <c r="N90" s="35" t="s">
        <v>34</v>
      </c>
      <c r="O90" s="35" t="s">
        <v>35</v>
      </c>
      <c r="P90" s="34">
        <v>81</v>
      </c>
      <c r="Q90" s="34">
        <v>100</v>
      </c>
      <c r="R90" s="9"/>
      <c r="S90" s="9"/>
      <c r="T90" s="3" t="str">
        <f t="shared" si="8"/>
        <v>Other</v>
      </c>
      <c r="U90" s="3" t="str">
        <f t="shared" si="9"/>
        <v>A</v>
      </c>
      <c r="V90" s="3" t="str">
        <f t="shared" si="10"/>
        <v>81-100</v>
      </c>
      <c r="W90" t="b">
        <f>VLOOKUP(J90,lists!$B$2:$C$3,2,FALSE)</f>
        <v>1</v>
      </c>
      <c r="X90" t="b">
        <f>VLOOKUP(T90,lists!$B:$C,2,FALSE)</f>
        <v>1</v>
      </c>
      <c r="Y90" t="b">
        <f>IF(AND(H90&gt;=FLAT!$J$1,'Raw - F'!H90&lt;=FLAT!$J$2),TRUE,FALSE)</f>
        <v>1</v>
      </c>
      <c r="Z90" t="b">
        <f>VLOOKUP(U90,lists!$B$7:$C$8,2,FALSE)</f>
        <v>1</v>
      </c>
      <c r="AA90" t="b">
        <f>VLOOKUP(IF(K90="","Open",SUBSTITUTE(K90,"/Nov","")),lists!$B$27:$D$29,2,FALSE)</f>
        <v>1</v>
      </c>
      <c r="AB90" t="b">
        <f>VLOOKUP(I90,lists!B:C,2,FALSE)</f>
        <v>1</v>
      </c>
      <c r="AC90" t="b">
        <f>VLOOKUP(E90,lists!$B$23:$D$25,2,FALSE)</f>
        <v>1</v>
      </c>
      <c r="AD90">
        <f t="shared" si="11"/>
        <v>1</v>
      </c>
    </row>
    <row r="91" spans="1:30" x14ac:dyDescent="0.35">
      <c r="A91" s="4">
        <f t="shared" si="7"/>
        <v>91</v>
      </c>
      <c r="B91" s="4">
        <f t="shared" si="6"/>
        <v>90</v>
      </c>
      <c r="C91" s="5">
        <v>43988</v>
      </c>
      <c r="D91" s="6" t="s">
        <v>28</v>
      </c>
      <c r="E91" s="6" t="str">
        <f>VLOOKUP(D91,lists!$W:$X,2,FALSE)</f>
        <v>North</v>
      </c>
      <c r="F91" s="6" t="s">
        <v>30</v>
      </c>
      <c r="G91" s="7" t="s">
        <v>37</v>
      </c>
      <c r="H91" s="7">
        <v>8</v>
      </c>
      <c r="I91" s="8">
        <v>2</v>
      </c>
      <c r="J91" s="6" t="s">
        <v>32</v>
      </c>
      <c r="K91" s="6"/>
      <c r="L91" s="6"/>
      <c r="M91" s="6" t="s">
        <v>33</v>
      </c>
      <c r="N91" s="7" t="s">
        <v>44</v>
      </c>
      <c r="O91" s="7" t="s">
        <v>35</v>
      </c>
      <c r="P91" s="8">
        <v>81</v>
      </c>
      <c r="Q91" s="8">
        <v>100</v>
      </c>
      <c r="R91" s="9"/>
      <c r="S91" s="9"/>
      <c r="T91" s="3" t="str">
        <f t="shared" si="8"/>
        <v>3O</v>
      </c>
      <c r="U91" s="3" t="str">
        <f t="shared" si="9"/>
        <v>A</v>
      </c>
      <c r="V91" s="3" t="str">
        <f t="shared" si="10"/>
        <v>81-100</v>
      </c>
      <c r="W91" t="b">
        <f>VLOOKUP(J91,lists!$B$2:$C$3,2,FALSE)</f>
        <v>1</v>
      </c>
      <c r="X91" t="b">
        <f>VLOOKUP(T91,lists!$B:$C,2,FALSE)</f>
        <v>1</v>
      </c>
      <c r="Y91" t="b">
        <f>IF(AND(H91&gt;=FLAT!$J$1,'Raw - F'!H91&lt;=FLAT!$J$2),TRUE,FALSE)</f>
        <v>1</v>
      </c>
      <c r="Z91" t="b">
        <f>VLOOKUP(U91,lists!$B$7:$C$8,2,FALSE)</f>
        <v>1</v>
      </c>
      <c r="AA91" t="b">
        <f>VLOOKUP(IF(K91="","Open",SUBSTITUTE(K91,"/Nov","")),lists!$B$27:$D$29,2,FALSE)</f>
        <v>1</v>
      </c>
      <c r="AB91" t="b">
        <f>VLOOKUP(I91,lists!B:C,2,FALSE)</f>
        <v>1</v>
      </c>
      <c r="AC91" t="b">
        <f>VLOOKUP(E91,lists!$B$23:$D$25,2,FALSE)</f>
        <v>1</v>
      </c>
      <c r="AD91">
        <f t="shared" si="11"/>
        <v>1</v>
      </c>
    </row>
    <row r="92" spans="1:30" x14ac:dyDescent="0.35">
      <c r="A92" s="4">
        <f t="shared" si="7"/>
        <v>92</v>
      </c>
      <c r="B92" s="4">
        <f t="shared" si="6"/>
        <v>91</v>
      </c>
      <c r="C92" s="5">
        <v>43988</v>
      </c>
      <c r="D92" s="6" t="s">
        <v>28</v>
      </c>
      <c r="E92" s="6" t="str">
        <f>VLOOKUP(D92,lists!$W:$X,2,FALSE)</f>
        <v>North</v>
      </c>
      <c r="F92" s="6" t="s">
        <v>30</v>
      </c>
      <c r="G92" s="7" t="s">
        <v>46</v>
      </c>
      <c r="H92" s="7">
        <v>10</v>
      </c>
      <c r="I92" s="8">
        <v>4</v>
      </c>
      <c r="J92" s="6" t="s">
        <v>32</v>
      </c>
      <c r="K92" s="6"/>
      <c r="L92" s="6"/>
      <c r="M92" s="6" t="s">
        <v>33</v>
      </c>
      <c r="N92" s="7" t="s">
        <v>34</v>
      </c>
      <c r="O92" s="7" t="s">
        <v>35</v>
      </c>
      <c r="P92" s="8">
        <v>61</v>
      </c>
      <c r="Q92" s="8">
        <v>82</v>
      </c>
      <c r="R92" s="9"/>
      <c r="S92" s="9"/>
      <c r="T92" s="3" t="str">
        <f t="shared" si="8"/>
        <v>Other</v>
      </c>
      <c r="U92" s="3" t="str">
        <f t="shared" si="9"/>
        <v>A</v>
      </c>
      <c r="V92" s="3" t="str">
        <f t="shared" si="10"/>
        <v>61-82</v>
      </c>
      <c r="W92" t="b">
        <f>VLOOKUP(J92,lists!$B$2:$C$3,2,FALSE)</f>
        <v>1</v>
      </c>
      <c r="X92" t="b">
        <f>VLOOKUP(T92,lists!$B:$C,2,FALSE)</f>
        <v>1</v>
      </c>
      <c r="Y92" t="b">
        <f>IF(AND(H92&gt;=FLAT!$J$1,'Raw - F'!H92&lt;=FLAT!$J$2),TRUE,FALSE)</f>
        <v>1</v>
      </c>
      <c r="Z92" t="b">
        <f>VLOOKUP(U92,lists!$B$7:$C$8,2,FALSE)</f>
        <v>1</v>
      </c>
      <c r="AA92" t="b">
        <f>VLOOKUP(IF(K92="","Open",SUBSTITUTE(K92,"/Nov","")),lists!$B$27:$D$29,2,FALSE)</f>
        <v>1</v>
      </c>
      <c r="AB92" t="b">
        <f>VLOOKUP(I92,lists!B:C,2,FALSE)</f>
        <v>1</v>
      </c>
      <c r="AC92" t="b">
        <f>VLOOKUP(E92,lists!$B$23:$D$25,2,FALSE)</f>
        <v>1</v>
      </c>
      <c r="AD92">
        <f t="shared" si="11"/>
        <v>1</v>
      </c>
    </row>
    <row r="93" spans="1:30" x14ac:dyDescent="0.35">
      <c r="A93" s="4">
        <f t="shared" si="7"/>
        <v>93</v>
      </c>
      <c r="B93" s="4">
        <f t="shared" si="6"/>
        <v>92</v>
      </c>
      <c r="C93" s="20">
        <v>43988</v>
      </c>
      <c r="D93" s="22" t="s">
        <v>28</v>
      </c>
      <c r="E93" s="6" t="str">
        <f>VLOOKUP(D93,lists!$W:$X,2,FALSE)</f>
        <v>North</v>
      </c>
      <c r="F93" s="22" t="s">
        <v>132</v>
      </c>
      <c r="G93" s="23" t="s">
        <v>63</v>
      </c>
      <c r="H93" s="23">
        <v>16</v>
      </c>
      <c r="I93" s="28">
        <v>1</v>
      </c>
      <c r="J93" s="22" t="s">
        <v>41</v>
      </c>
      <c r="K93" s="22"/>
      <c r="L93" s="22"/>
      <c r="M93" s="22" t="s">
        <v>33</v>
      </c>
      <c r="N93" s="23" t="s">
        <v>34</v>
      </c>
      <c r="O93" s="23" t="s">
        <v>35</v>
      </c>
      <c r="P93" s="28">
        <v>0</v>
      </c>
      <c r="Q93" s="28">
        <v>0</v>
      </c>
      <c r="R93" s="9"/>
      <c r="S93" s="9"/>
      <c r="T93" s="3" t="str">
        <f t="shared" si="8"/>
        <v>Other</v>
      </c>
      <c r="U93" s="3" t="str">
        <f t="shared" si="9"/>
        <v>A</v>
      </c>
      <c r="V93" s="3" t="str">
        <f t="shared" si="10"/>
        <v>Open</v>
      </c>
      <c r="W93" t="b">
        <f>VLOOKUP(J93,lists!$B$2:$C$3,2,FALSE)</f>
        <v>1</v>
      </c>
      <c r="X93" t="b">
        <f>VLOOKUP(T93,lists!$B:$C,2,FALSE)</f>
        <v>1</v>
      </c>
      <c r="Y93" t="b">
        <f>IF(AND(H93&gt;=FLAT!$J$1,'Raw - F'!H93&lt;=FLAT!$J$2),TRUE,FALSE)</f>
        <v>1</v>
      </c>
      <c r="Z93" t="b">
        <f>VLOOKUP(U93,lists!$B$7:$C$8,2,FALSE)</f>
        <v>1</v>
      </c>
      <c r="AA93" t="b">
        <f>VLOOKUP(IF(K93="","Open",SUBSTITUTE(K93,"/Nov","")),lists!$B$27:$D$29,2,FALSE)</f>
        <v>1</v>
      </c>
      <c r="AB93" t="b">
        <f>VLOOKUP(I93,lists!B:C,2,FALSE)</f>
        <v>1</v>
      </c>
      <c r="AC93" t="b">
        <f>VLOOKUP(E93,lists!$B$23:$D$25,2,FALSE)</f>
        <v>1</v>
      </c>
      <c r="AD93">
        <f t="shared" si="11"/>
        <v>1</v>
      </c>
    </row>
    <row r="94" spans="1:30" x14ac:dyDescent="0.35">
      <c r="A94" s="4">
        <f t="shared" si="7"/>
        <v>94</v>
      </c>
      <c r="B94" s="4">
        <f t="shared" si="6"/>
        <v>93</v>
      </c>
      <c r="C94" s="20">
        <v>43988</v>
      </c>
      <c r="D94" s="22" t="s">
        <v>122</v>
      </c>
      <c r="E94" s="6" t="str">
        <f>VLOOKUP(D94,lists!$W:$X,2,FALSE)</f>
        <v>Midlands</v>
      </c>
      <c r="F94" s="22" t="s">
        <v>133</v>
      </c>
      <c r="G94" s="23" t="s">
        <v>40</v>
      </c>
      <c r="H94" s="23">
        <v>5</v>
      </c>
      <c r="I94" s="28">
        <v>1</v>
      </c>
      <c r="J94" s="22" t="s">
        <v>41</v>
      </c>
      <c r="K94" s="22"/>
      <c r="L94" s="22"/>
      <c r="M94" s="22" t="s">
        <v>33</v>
      </c>
      <c r="N94" s="23" t="s">
        <v>47</v>
      </c>
      <c r="O94" s="23" t="s">
        <v>35</v>
      </c>
      <c r="P94" s="28">
        <v>0</v>
      </c>
      <c r="Q94" s="28">
        <v>0</v>
      </c>
      <c r="R94" s="9"/>
      <c r="S94" s="9"/>
      <c r="T94" s="3" t="str">
        <f t="shared" si="8"/>
        <v>Other</v>
      </c>
      <c r="U94" s="3" t="str">
        <f t="shared" si="9"/>
        <v>A</v>
      </c>
      <c r="V94" s="3" t="str">
        <f t="shared" si="10"/>
        <v>Open</v>
      </c>
      <c r="W94" t="b">
        <f>VLOOKUP(J94,lists!$B$2:$C$3,2,FALSE)</f>
        <v>1</v>
      </c>
      <c r="X94" t="b">
        <f>VLOOKUP(T94,lists!$B:$C,2,FALSE)</f>
        <v>1</v>
      </c>
      <c r="Y94" t="b">
        <f>IF(AND(H94&gt;=FLAT!$J$1,'Raw - F'!H94&lt;=FLAT!$J$2),TRUE,FALSE)</f>
        <v>1</v>
      </c>
      <c r="Z94" t="b">
        <f>VLOOKUP(U94,lists!$B$7:$C$8,2,FALSE)</f>
        <v>1</v>
      </c>
      <c r="AA94" t="b">
        <f>VLOOKUP(IF(K94="","Open",SUBSTITUTE(K94,"/Nov","")),lists!$B$27:$D$29,2,FALSE)</f>
        <v>1</v>
      </c>
      <c r="AB94" t="b">
        <f>VLOOKUP(I94,lists!B:C,2,FALSE)</f>
        <v>1</v>
      </c>
      <c r="AC94" t="b">
        <f>VLOOKUP(E94,lists!$B$23:$D$25,2,FALSE)</f>
        <v>1</v>
      </c>
      <c r="AD94">
        <f t="shared" si="11"/>
        <v>1</v>
      </c>
    </row>
    <row r="95" spans="1:30" x14ac:dyDescent="0.35">
      <c r="A95" s="4">
        <f t="shared" si="7"/>
        <v>95</v>
      </c>
      <c r="B95" s="4">
        <f t="shared" si="6"/>
        <v>94</v>
      </c>
      <c r="C95" s="5">
        <v>43988</v>
      </c>
      <c r="D95" s="6" t="s">
        <v>122</v>
      </c>
      <c r="E95" s="6" t="str">
        <f>VLOOKUP(D95,lists!$W:$X,2,FALSE)</f>
        <v>Midlands</v>
      </c>
      <c r="F95" s="6" t="s">
        <v>30</v>
      </c>
      <c r="G95" s="7" t="s">
        <v>40</v>
      </c>
      <c r="H95" s="7">
        <v>5</v>
      </c>
      <c r="I95" s="8">
        <v>2</v>
      </c>
      <c r="J95" s="6" t="s">
        <v>32</v>
      </c>
      <c r="K95" s="6"/>
      <c r="L95" s="6"/>
      <c r="M95" s="6" t="s">
        <v>33</v>
      </c>
      <c r="N95" s="7" t="s">
        <v>34</v>
      </c>
      <c r="O95" s="7" t="s">
        <v>35</v>
      </c>
      <c r="P95" s="8">
        <v>86</v>
      </c>
      <c r="Q95" s="8">
        <v>105</v>
      </c>
      <c r="R95" s="9"/>
      <c r="S95" s="9"/>
      <c r="T95" s="3" t="str">
        <f t="shared" si="8"/>
        <v>Other</v>
      </c>
      <c r="U95" s="3" t="str">
        <f t="shared" si="9"/>
        <v>A</v>
      </c>
      <c r="V95" s="3" t="str">
        <f t="shared" si="10"/>
        <v>86-105</v>
      </c>
      <c r="W95" t="b">
        <f>VLOOKUP(J95,lists!$B$2:$C$3,2,FALSE)</f>
        <v>1</v>
      </c>
      <c r="X95" t="b">
        <f>VLOOKUP(T95,lists!$B:$C,2,FALSE)</f>
        <v>1</v>
      </c>
      <c r="Y95" t="b">
        <f>IF(AND(H95&gt;=FLAT!$J$1,'Raw - F'!H95&lt;=FLAT!$J$2),TRUE,FALSE)</f>
        <v>1</v>
      </c>
      <c r="Z95" t="b">
        <f>VLOOKUP(U95,lists!$B$7:$C$8,2,FALSE)</f>
        <v>1</v>
      </c>
      <c r="AA95" t="b">
        <f>VLOOKUP(IF(K95="","Open",SUBSTITUTE(K95,"/Nov","")),lists!$B$27:$D$29,2,FALSE)</f>
        <v>1</v>
      </c>
      <c r="AB95" t="b">
        <f>VLOOKUP(I95,lists!B:C,2,FALSE)</f>
        <v>1</v>
      </c>
      <c r="AC95" t="b">
        <f>VLOOKUP(E95,lists!$B$23:$D$25,2,FALSE)</f>
        <v>1</v>
      </c>
      <c r="AD95">
        <f t="shared" si="11"/>
        <v>1</v>
      </c>
    </row>
    <row r="96" spans="1:30" x14ac:dyDescent="0.35">
      <c r="A96" s="4">
        <f t="shared" si="7"/>
        <v>96</v>
      </c>
      <c r="B96" s="4">
        <f t="shared" si="6"/>
        <v>95</v>
      </c>
      <c r="C96" s="5">
        <v>43988</v>
      </c>
      <c r="D96" s="6" t="s">
        <v>122</v>
      </c>
      <c r="E96" s="6" t="str">
        <f>VLOOKUP(D96,lists!$W:$X,2,FALSE)</f>
        <v>Midlands</v>
      </c>
      <c r="F96" s="6" t="s">
        <v>30</v>
      </c>
      <c r="G96" s="7" t="s">
        <v>38</v>
      </c>
      <c r="H96" s="7">
        <v>6</v>
      </c>
      <c r="I96" s="8">
        <v>2</v>
      </c>
      <c r="J96" s="6" t="s">
        <v>32</v>
      </c>
      <c r="K96" s="6"/>
      <c r="L96" s="6"/>
      <c r="M96" s="6" t="s">
        <v>33</v>
      </c>
      <c r="N96" s="7" t="s">
        <v>44</v>
      </c>
      <c r="O96" s="7" t="s">
        <v>35</v>
      </c>
      <c r="P96" s="8">
        <v>81</v>
      </c>
      <c r="Q96" s="8">
        <v>100</v>
      </c>
      <c r="R96" s="28"/>
      <c r="S96" s="26"/>
      <c r="T96" s="3" t="str">
        <f t="shared" si="8"/>
        <v>3O</v>
      </c>
      <c r="U96" s="3" t="str">
        <f t="shared" si="9"/>
        <v>A</v>
      </c>
      <c r="V96" s="3" t="str">
        <f t="shared" si="10"/>
        <v>81-100</v>
      </c>
      <c r="W96" t="b">
        <f>VLOOKUP(J96,lists!$B$2:$C$3,2,FALSE)</f>
        <v>1</v>
      </c>
      <c r="X96" t="b">
        <f>VLOOKUP(T96,lists!$B:$C,2,FALSE)</f>
        <v>1</v>
      </c>
      <c r="Y96" t="b">
        <f>IF(AND(H96&gt;=FLAT!$J$1,'Raw - F'!H96&lt;=FLAT!$J$2),TRUE,FALSE)</f>
        <v>1</v>
      </c>
      <c r="Z96" t="b">
        <f>VLOOKUP(U96,lists!$B$7:$C$8,2,FALSE)</f>
        <v>1</v>
      </c>
      <c r="AA96" t="b">
        <f>VLOOKUP(IF(K96="","Open",SUBSTITUTE(K96,"/Nov","")),lists!$B$27:$D$29,2,FALSE)</f>
        <v>1</v>
      </c>
      <c r="AB96" t="b">
        <f>VLOOKUP(I96,lists!B:C,2,FALSE)</f>
        <v>1</v>
      </c>
      <c r="AC96" t="b">
        <f>VLOOKUP(E96,lists!$B$23:$D$25,2,FALSE)</f>
        <v>1</v>
      </c>
      <c r="AD96">
        <f t="shared" si="11"/>
        <v>1</v>
      </c>
    </row>
    <row r="97" spans="1:30" x14ac:dyDescent="0.35">
      <c r="A97" s="4">
        <f t="shared" si="7"/>
        <v>97</v>
      </c>
      <c r="B97" s="4">
        <f t="shared" si="6"/>
        <v>96</v>
      </c>
      <c r="C97" s="5">
        <v>43988</v>
      </c>
      <c r="D97" s="6" t="s">
        <v>122</v>
      </c>
      <c r="E97" s="6" t="str">
        <f>VLOOKUP(D97,lists!$W:$X,2,FALSE)</f>
        <v>Midlands</v>
      </c>
      <c r="F97" s="6" t="s">
        <v>30</v>
      </c>
      <c r="G97" s="7" t="s">
        <v>52</v>
      </c>
      <c r="H97" s="7">
        <v>7</v>
      </c>
      <c r="I97" s="8">
        <v>2</v>
      </c>
      <c r="J97" s="6" t="s">
        <v>32</v>
      </c>
      <c r="K97" s="6"/>
      <c r="L97" s="6"/>
      <c r="M97" s="6" t="s">
        <v>33</v>
      </c>
      <c r="N97" s="7" t="s">
        <v>34</v>
      </c>
      <c r="O97" s="7" t="s">
        <v>35</v>
      </c>
      <c r="P97" s="8">
        <v>86</v>
      </c>
      <c r="Q97" s="8">
        <v>105</v>
      </c>
      <c r="R97" s="9"/>
      <c r="S97" s="9"/>
      <c r="T97" s="3" t="str">
        <f t="shared" si="8"/>
        <v>Other</v>
      </c>
      <c r="U97" s="3" t="str">
        <f t="shared" si="9"/>
        <v>A</v>
      </c>
      <c r="V97" s="3" t="str">
        <f t="shared" si="10"/>
        <v>86-105</v>
      </c>
      <c r="W97" t="b">
        <f>VLOOKUP(J97,lists!$B$2:$C$3,2,FALSE)</f>
        <v>1</v>
      </c>
      <c r="X97" t="b">
        <f>VLOOKUP(T97,lists!$B:$C,2,FALSE)</f>
        <v>1</v>
      </c>
      <c r="Y97" t="b">
        <f>IF(AND(H97&gt;=FLAT!$J$1,'Raw - F'!H97&lt;=FLAT!$J$2),TRUE,FALSE)</f>
        <v>1</v>
      </c>
      <c r="Z97" t="b">
        <f>VLOOKUP(U97,lists!$B$7:$C$8,2,FALSE)</f>
        <v>1</v>
      </c>
      <c r="AA97" t="b">
        <f>VLOOKUP(IF(K97="","Open",SUBSTITUTE(K97,"/Nov","")),lists!$B$27:$D$29,2,FALSE)</f>
        <v>1</v>
      </c>
      <c r="AB97" t="b">
        <f>VLOOKUP(I97,lists!B:C,2,FALSE)</f>
        <v>1</v>
      </c>
      <c r="AC97" t="b">
        <f>VLOOKUP(E97,lists!$B$23:$D$25,2,FALSE)</f>
        <v>1</v>
      </c>
      <c r="AD97">
        <f t="shared" si="11"/>
        <v>1</v>
      </c>
    </row>
    <row r="98" spans="1:30" x14ac:dyDescent="0.35">
      <c r="A98" s="4">
        <f t="shared" si="7"/>
        <v>98</v>
      </c>
      <c r="B98" s="4">
        <f t="shared" si="6"/>
        <v>97</v>
      </c>
      <c r="C98" s="20">
        <v>43988</v>
      </c>
      <c r="D98" s="22" t="s">
        <v>122</v>
      </c>
      <c r="E98" s="6" t="str">
        <f>VLOOKUP(D98,lists!$W:$X,2,FALSE)</f>
        <v>Midlands</v>
      </c>
      <c r="F98" s="22" t="s">
        <v>134</v>
      </c>
      <c r="G98" s="23" t="s">
        <v>37</v>
      </c>
      <c r="H98" s="23">
        <v>8</v>
      </c>
      <c r="I98" s="28">
        <v>1</v>
      </c>
      <c r="J98" s="22" t="s">
        <v>41</v>
      </c>
      <c r="K98" s="22"/>
      <c r="L98" s="22"/>
      <c r="M98" s="22" t="s">
        <v>33</v>
      </c>
      <c r="N98" s="23" t="s">
        <v>44</v>
      </c>
      <c r="O98" s="23" t="s">
        <v>127</v>
      </c>
      <c r="P98" s="28">
        <v>0</v>
      </c>
      <c r="Q98" s="28">
        <v>0</v>
      </c>
      <c r="R98" s="28"/>
      <c r="S98" s="26"/>
      <c r="T98" s="3" t="str">
        <f t="shared" si="8"/>
        <v>3O</v>
      </c>
      <c r="U98" s="3" t="str">
        <f t="shared" si="9"/>
        <v>A</v>
      </c>
      <c r="V98" s="3" t="str">
        <f t="shared" si="10"/>
        <v>Open</v>
      </c>
      <c r="W98" t="b">
        <f>VLOOKUP(J98,lists!$B$2:$C$3,2,FALSE)</f>
        <v>1</v>
      </c>
      <c r="X98" t="b">
        <f>VLOOKUP(T98,lists!$B:$C,2,FALSE)</f>
        <v>1</v>
      </c>
      <c r="Y98" t="b">
        <f>IF(AND(H98&gt;=FLAT!$J$1,'Raw - F'!H98&lt;=FLAT!$J$2),TRUE,FALSE)</f>
        <v>1</v>
      </c>
      <c r="Z98" t="b">
        <f>VLOOKUP(U98,lists!$B$7:$C$8,2,FALSE)</f>
        <v>1</v>
      </c>
      <c r="AA98" t="b">
        <f>VLOOKUP(IF(K98="","Open",SUBSTITUTE(K98,"/Nov","")),lists!$B$27:$D$29,2,FALSE)</f>
        <v>1</v>
      </c>
      <c r="AB98" t="b">
        <f>VLOOKUP(I98,lists!B:C,2,FALSE)</f>
        <v>1</v>
      </c>
      <c r="AC98" t="b">
        <f>VLOOKUP(E98,lists!$B$23:$D$25,2,FALSE)</f>
        <v>1</v>
      </c>
      <c r="AD98">
        <f t="shared" si="11"/>
        <v>1</v>
      </c>
    </row>
    <row r="99" spans="1:30" x14ac:dyDescent="0.35">
      <c r="A99" s="4">
        <f t="shared" si="7"/>
        <v>99</v>
      </c>
      <c r="B99" s="4">
        <f t="shared" si="6"/>
        <v>98</v>
      </c>
      <c r="C99" s="5">
        <v>43988</v>
      </c>
      <c r="D99" s="6" t="s">
        <v>122</v>
      </c>
      <c r="E99" s="6" t="str">
        <f>VLOOKUP(D99,lists!$W:$X,2,FALSE)</f>
        <v>Midlands</v>
      </c>
      <c r="F99" s="6" t="s">
        <v>30</v>
      </c>
      <c r="G99" s="7" t="s">
        <v>37</v>
      </c>
      <c r="H99" s="7">
        <v>8</v>
      </c>
      <c r="I99" s="8">
        <v>3</v>
      </c>
      <c r="J99" s="6" t="s">
        <v>32</v>
      </c>
      <c r="K99" s="6"/>
      <c r="L99" s="6"/>
      <c r="M99" s="6" t="s">
        <v>33</v>
      </c>
      <c r="N99" s="7" t="s">
        <v>34</v>
      </c>
      <c r="O99" s="7" t="s">
        <v>35</v>
      </c>
      <c r="P99" s="8">
        <v>71</v>
      </c>
      <c r="Q99" s="8">
        <v>90</v>
      </c>
      <c r="R99" s="28"/>
      <c r="S99" s="26"/>
      <c r="T99" s="3" t="str">
        <f t="shared" si="8"/>
        <v>Other</v>
      </c>
      <c r="U99" s="3" t="str">
        <f t="shared" si="9"/>
        <v>A</v>
      </c>
      <c r="V99" s="3" t="str">
        <f t="shared" si="10"/>
        <v>71-90</v>
      </c>
      <c r="W99" t="b">
        <f>VLOOKUP(J99,lists!$B$2:$C$3,2,FALSE)</f>
        <v>1</v>
      </c>
      <c r="X99" t="b">
        <f>VLOOKUP(T99,lists!$B:$C,2,FALSE)</f>
        <v>1</v>
      </c>
      <c r="Y99" t="b">
        <f>IF(AND(H99&gt;=FLAT!$J$1,'Raw - F'!H99&lt;=FLAT!$J$2),TRUE,FALSE)</f>
        <v>1</v>
      </c>
      <c r="Z99" t="b">
        <f>VLOOKUP(U99,lists!$B$7:$C$8,2,FALSE)</f>
        <v>1</v>
      </c>
      <c r="AA99" t="b">
        <f>VLOOKUP(IF(K99="","Open",SUBSTITUTE(K99,"/Nov","")),lists!$B$27:$D$29,2,FALSE)</f>
        <v>1</v>
      </c>
      <c r="AB99" t="b">
        <f>VLOOKUP(I99,lists!B:C,2,FALSE)</f>
        <v>1</v>
      </c>
      <c r="AC99" t="b">
        <f>VLOOKUP(E99,lists!$B$23:$D$25,2,FALSE)</f>
        <v>1</v>
      </c>
      <c r="AD99">
        <f t="shared" si="11"/>
        <v>1</v>
      </c>
    </row>
    <row r="100" spans="1:30" x14ac:dyDescent="0.35">
      <c r="A100" s="4">
        <f t="shared" si="7"/>
        <v>100</v>
      </c>
      <c r="B100" s="4">
        <f t="shared" si="6"/>
        <v>99</v>
      </c>
      <c r="C100" s="20">
        <v>43988</v>
      </c>
      <c r="D100" s="22" t="s">
        <v>122</v>
      </c>
      <c r="E100" s="6" t="str">
        <f>VLOOKUP(D100,lists!$W:$X,2,FALSE)</f>
        <v>Midlands</v>
      </c>
      <c r="F100" s="22" t="s">
        <v>135</v>
      </c>
      <c r="G100" s="23" t="s">
        <v>46</v>
      </c>
      <c r="H100" s="23">
        <v>10</v>
      </c>
      <c r="I100" s="28">
        <v>1</v>
      </c>
      <c r="J100" s="22" t="s">
        <v>41</v>
      </c>
      <c r="K100" s="22"/>
      <c r="L100" s="22"/>
      <c r="M100" s="22" t="s">
        <v>33</v>
      </c>
      <c r="N100" s="23" t="s">
        <v>44</v>
      </c>
      <c r="O100" s="23" t="s">
        <v>127</v>
      </c>
      <c r="P100" s="28">
        <v>0</v>
      </c>
      <c r="Q100" s="28">
        <v>0</v>
      </c>
      <c r="R100" s="28"/>
      <c r="S100" s="26"/>
      <c r="T100" s="3" t="str">
        <f t="shared" si="8"/>
        <v>3O</v>
      </c>
      <c r="U100" s="3" t="str">
        <f t="shared" si="9"/>
        <v>A</v>
      </c>
      <c r="V100" s="3" t="str">
        <f t="shared" si="10"/>
        <v>Open</v>
      </c>
      <c r="W100" t="b">
        <f>VLOOKUP(J100,lists!$B$2:$C$3,2,FALSE)</f>
        <v>1</v>
      </c>
      <c r="X100" t="b">
        <f>VLOOKUP(T100,lists!$B:$C,2,FALSE)</f>
        <v>1</v>
      </c>
      <c r="Y100" t="b">
        <f>IF(AND(H100&gt;=FLAT!$J$1,'Raw - F'!H100&lt;=FLAT!$J$2),TRUE,FALSE)</f>
        <v>1</v>
      </c>
      <c r="Z100" t="b">
        <f>VLOOKUP(U100,lists!$B$7:$C$8,2,FALSE)</f>
        <v>1</v>
      </c>
      <c r="AA100" t="b">
        <f>VLOOKUP(IF(K100="","Open",SUBSTITUTE(K100,"/Nov","")),lists!$B$27:$D$29,2,FALSE)</f>
        <v>1</v>
      </c>
      <c r="AB100" t="b">
        <f>VLOOKUP(I100,lists!B:C,2,FALSE)</f>
        <v>1</v>
      </c>
      <c r="AC100" t="b">
        <f>VLOOKUP(E100,lists!$B$23:$D$25,2,FALSE)</f>
        <v>1</v>
      </c>
      <c r="AD100">
        <f t="shared" si="11"/>
        <v>1</v>
      </c>
    </row>
    <row r="101" spans="1:30" x14ac:dyDescent="0.35">
      <c r="A101" s="4">
        <f t="shared" si="7"/>
        <v>101</v>
      </c>
      <c r="B101" s="4">
        <f t="shared" si="6"/>
        <v>100</v>
      </c>
      <c r="C101" s="20">
        <v>43988</v>
      </c>
      <c r="D101" s="22" t="s">
        <v>122</v>
      </c>
      <c r="E101" s="6" t="str">
        <f>VLOOKUP(D101,lists!$W:$X,2,FALSE)</f>
        <v>Midlands</v>
      </c>
      <c r="F101" s="36" t="s">
        <v>136</v>
      </c>
      <c r="G101" s="37" t="s">
        <v>46</v>
      </c>
      <c r="H101" s="37">
        <v>10</v>
      </c>
      <c r="I101" s="28">
        <v>1</v>
      </c>
      <c r="J101" s="22" t="s">
        <v>41</v>
      </c>
      <c r="K101" s="22"/>
      <c r="L101" s="22"/>
      <c r="M101" s="22" t="s">
        <v>33</v>
      </c>
      <c r="N101" s="23" t="s">
        <v>34</v>
      </c>
      <c r="O101" s="23" t="s">
        <v>53</v>
      </c>
      <c r="P101" s="28">
        <v>0</v>
      </c>
      <c r="Q101" s="28">
        <v>0</v>
      </c>
      <c r="R101" s="28"/>
      <c r="T101" s="3" t="str">
        <f t="shared" si="8"/>
        <v>Other</v>
      </c>
      <c r="U101" s="3" t="str">
        <f t="shared" si="9"/>
        <v>F</v>
      </c>
      <c r="V101" s="3" t="str">
        <f t="shared" si="10"/>
        <v>Open</v>
      </c>
      <c r="W101" t="b">
        <f>VLOOKUP(J101,lists!$B$2:$C$3,2,FALSE)</f>
        <v>1</v>
      </c>
      <c r="X101" t="b">
        <f>VLOOKUP(T101,lists!$B:$C,2,FALSE)</f>
        <v>1</v>
      </c>
      <c r="Y101" t="b">
        <f>IF(AND(H101&gt;=FLAT!$J$1,'Raw - F'!H101&lt;=FLAT!$J$2),TRUE,FALSE)</f>
        <v>1</v>
      </c>
      <c r="Z101" t="b">
        <f>VLOOKUP(U101,lists!$B$7:$C$8,2,FALSE)</f>
        <v>1</v>
      </c>
      <c r="AA101" t="b">
        <f>VLOOKUP(IF(K101="","Open",SUBSTITUTE(K101,"/Nov","")),lists!$B$27:$D$29,2,FALSE)</f>
        <v>1</v>
      </c>
      <c r="AB101" t="b">
        <f>VLOOKUP(I101,lists!B:C,2,FALSE)</f>
        <v>1</v>
      </c>
      <c r="AC101" t="b">
        <f>VLOOKUP(E101,lists!$B$23:$D$25,2,FALSE)</f>
        <v>1</v>
      </c>
      <c r="AD101">
        <f t="shared" si="11"/>
        <v>1</v>
      </c>
    </row>
    <row r="102" spans="1:30" x14ac:dyDescent="0.35">
      <c r="A102" s="4">
        <f t="shared" si="7"/>
        <v>102</v>
      </c>
      <c r="B102" s="4">
        <f t="shared" si="6"/>
        <v>101</v>
      </c>
      <c r="C102" s="5">
        <v>43988</v>
      </c>
      <c r="D102" s="6" t="s">
        <v>122</v>
      </c>
      <c r="E102" s="6" t="str">
        <f>VLOOKUP(D102,lists!$W:$X,2,FALSE)</f>
        <v>Midlands</v>
      </c>
      <c r="F102" s="6" t="s">
        <v>30</v>
      </c>
      <c r="G102" s="7" t="s">
        <v>31</v>
      </c>
      <c r="H102" s="7">
        <v>12</v>
      </c>
      <c r="I102" s="8">
        <v>2</v>
      </c>
      <c r="J102" s="6" t="s">
        <v>32</v>
      </c>
      <c r="K102" s="6"/>
      <c r="L102" s="6"/>
      <c r="M102" s="6" t="s">
        <v>33</v>
      </c>
      <c r="N102" s="7" t="s">
        <v>34</v>
      </c>
      <c r="O102" s="7" t="s">
        <v>35</v>
      </c>
      <c r="P102" s="8">
        <v>86</v>
      </c>
      <c r="Q102" s="8">
        <v>105</v>
      </c>
      <c r="R102" s="9"/>
      <c r="S102" s="9"/>
      <c r="T102" s="3" t="str">
        <f t="shared" si="8"/>
        <v>Other</v>
      </c>
      <c r="U102" s="3" t="str">
        <f t="shared" si="9"/>
        <v>A</v>
      </c>
      <c r="V102" s="3" t="str">
        <f t="shared" si="10"/>
        <v>86-105</v>
      </c>
      <c r="W102" t="b">
        <f>VLOOKUP(J102,lists!$B$2:$C$3,2,FALSE)</f>
        <v>1</v>
      </c>
      <c r="X102" t="b">
        <f>VLOOKUP(T102,lists!$B:$C,2,FALSE)</f>
        <v>1</v>
      </c>
      <c r="Y102" t="b">
        <f>IF(AND(H102&gt;=FLAT!$J$1,'Raw - F'!H102&lt;=FLAT!$J$2),TRUE,FALSE)</f>
        <v>1</v>
      </c>
      <c r="Z102" t="b">
        <f>VLOOKUP(U102,lists!$B$7:$C$8,2,FALSE)</f>
        <v>1</v>
      </c>
      <c r="AA102" t="b">
        <f>VLOOKUP(IF(K102="","Open",SUBSTITUTE(K102,"/Nov","")),lists!$B$27:$D$29,2,FALSE)</f>
        <v>1</v>
      </c>
      <c r="AB102" t="b">
        <f>VLOOKUP(I102,lists!B:C,2,FALSE)</f>
        <v>1</v>
      </c>
      <c r="AC102" t="b">
        <f>VLOOKUP(E102,lists!$B$23:$D$25,2,FALSE)</f>
        <v>1</v>
      </c>
      <c r="AD102">
        <f t="shared" si="11"/>
        <v>1</v>
      </c>
    </row>
    <row r="103" spans="1:30" x14ac:dyDescent="0.35">
      <c r="A103" s="4">
        <f t="shared" si="7"/>
        <v>103</v>
      </c>
      <c r="B103" s="4">
        <f t="shared" si="6"/>
        <v>102</v>
      </c>
      <c r="C103" s="20">
        <v>43989</v>
      </c>
      <c r="D103" s="22" t="s">
        <v>137</v>
      </c>
      <c r="E103" s="6" t="str">
        <f>VLOOKUP(D103,lists!$W:$X,2,FALSE)</f>
        <v>North</v>
      </c>
      <c r="F103" s="6" t="s">
        <v>54</v>
      </c>
      <c r="G103" s="7" t="s">
        <v>38</v>
      </c>
      <c r="H103" s="7">
        <v>6</v>
      </c>
      <c r="I103" s="8">
        <v>5</v>
      </c>
      <c r="J103" s="6" t="s">
        <v>41</v>
      </c>
      <c r="K103" s="6" t="s">
        <v>51</v>
      </c>
      <c r="L103" s="6"/>
      <c r="M103" s="6" t="s">
        <v>33</v>
      </c>
      <c r="N103" s="7" t="s">
        <v>43</v>
      </c>
      <c r="O103" s="7" t="s">
        <v>53</v>
      </c>
      <c r="P103" s="8">
        <v>0</v>
      </c>
      <c r="Q103" s="8">
        <v>0</v>
      </c>
      <c r="R103" s="9"/>
      <c r="S103" s="9"/>
      <c r="T103" s="3" t="str">
        <f t="shared" si="8"/>
        <v>2O</v>
      </c>
      <c r="U103" s="3" t="str">
        <f t="shared" si="9"/>
        <v>F</v>
      </c>
      <c r="V103" s="3" t="str">
        <f t="shared" si="10"/>
        <v>Open</v>
      </c>
      <c r="W103" t="b">
        <f>VLOOKUP(J103,lists!$B$2:$C$3,2,FALSE)</f>
        <v>1</v>
      </c>
      <c r="X103" t="b">
        <f>VLOOKUP(T103,lists!$B:$C,2,FALSE)</f>
        <v>1</v>
      </c>
      <c r="Y103" t="b">
        <f>IF(AND(H103&gt;=FLAT!$J$1,'Raw - F'!H103&lt;=FLAT!$J$2),TRUE,FALSE)</f>
        <v>1</v>
      </c>
      <c r="Z103" t="b">
        <f>VLOOKUP(U103,lists!$B$7:$C$8,2,FALSE)</f>
        <v>1</v>
      </c>
      <c r="AA103" t="b">
        <f>VLOOKUP(IF(K103="","Open",SUBSTITUTE(K103,"/Nov","")),lists!$B$27:$D$29,2,FALSE)</f>
        <v>1</v>
      </c>
      <c r="AB103" t="b">
        <f>VLOOKUP(I103,lists!B:C,2,FALSE)</f>
        <v>1</v>
      </c>
      <c r="AC103" t="b">
        <f>VLOOKUP(E103,lists!$B$23:$D$25,2,FALSE)</f>
        <v>1</v>
      </c>
      <c r="AD103">
        <f t="shared" si="11"/>
        <v>1</v>
      </c>
    </row>
    <row r="104" spans="1:30" x14ac:dyDescent="0.35">
      <c r="A104" s="4">
        <f t="shared" si="7"/>
        <v>104</v>
      </c>
      <c r="B104" s="4">
        <f t="shared" si="6"/>
        <v>103</v>
      </c>
      <c r="C104" s="20">
        <v>43989</v>
      </c>
      <c r="D104" s="22" t="s">
        <v>137</v>
      </c>
      <c r="E104" s="6" t="str">
        <f>VLOOKUP(D104,lists!$W:$X,2,FALSE)</f>
        <v>North</v>
      </c>
      <c r="F104" s="22" t="s">
        <v>138</v>
      </c>
      <c r="G104" s="23" t="s">
        <v>38</v>
      </c>
      <c r="H104" s="23">
        <v>6</v>
      </c>
      <c r="I104" s="28">
        <v>1</v>
      </c>
      <c r="J104" s="22" t="s">
        <v>41</v>
      </c>
      <c r="K104" s="22"/>
      <c r="L104" s="22"/>
      <c r="M104" s="22" t="s">
        <v>33</v>
      </c>
      <c r="N104" s="23" t="s">
        <v>47</v>
      </c>
      <c r="O104" s="23" t="s">
        <v>53</v>
      </c>
      <c r="P104" s="28">
        <v>0</v>
      </c>
      <c r="Q104" s="28">
        <v>0</v>
      </c>
      <c r="R104" s="9"/>
      <c r="S104" s="9"/>
      <c r="T104" s="3" t="str">
        <f t="shared" si="8"/>
        <v>Other</v>
      </c>
      <c r="U104" s="3" t="str">
        <f t="shared" si="9"/>
        <v>F</v>
      </c>
      <c r="V104" s="3" t="str">
        <f t="shared" si="10"/>
        <v>Open</v>
      </c>
      <c r="W104" t="b">
        <f>VLOOKUP(J104,lists!$B$2:$C$3,2,FALSE)</f>
        <v>1</v>
      </c>
      <c r="X104" t="b">
        <f>VLOOKUP(T104,lists!$B:$C,2,FALSE)</f>
        <v>1</v>
      </c>
      <c r="Y104" t="b">
        <f>IF(AND(H104&gt;=FLAT!$J$1,'Raw - F'!H104&lt;=FLAT!$J$2),TRUE,FALSE)</f>
        <v>1</v>
      </c>
      <c r="Z104" t="b">
        <f>VLOOKUP(U104,lists!$B$7:$C$8,2,FALSE)</f>
        <v>1</v>
      </c>
      <c r="AA104" t="b">
        <f>VLOOKUP(IF(K104="","Open",SUBSTITUTE(K104,"/Nov","")),lists!$B$27:$D$29,2,FALSE)</f>
        <v>1</v>
      </c>
      <c r="AB104" t="b">
        <f>VLOOKUP(I104,lists!B:C,2,FALSE)</f>
        <v>1</v>
      </c>
      <c r="AC104" t="b">
        <f>VLOOKUP(E104,lists!$B$23:$D$25,2,FALSE)</f>
        <v>1</v>
      </c>
      <c r="AD104">
        <f t="shared" si="11"/>
        <v>1</v>
      </c>
    </row>
    <row r="105" spans="1:30" x14ac:dyDescent="0.35">
      <c r="A105" s="4">
        <f t="shared" si="7"/>
        <v>105</v>
      </c>
      <c r="B105" s="4">
        <f t="shared" si="6"/>
        <v>104</v>
      </c>
      <c r="C105" s="20">
        <v>43989</v>
      </c>
      <c r="D105" s="22" t="s">
        <v>137</v>
      </c>
      <c r="E105" s="6" t="str">
        <f>VLOOKUP(D105,lists!$W:$X,2,FALSE)</f>
        <v>North</v>
      </c>
      <c r="F105" s="22" t="s">
        <v>139</v>
      </c>
      <c r="G105" s="23" t="s">
        <v>52</v>
      </c>
      <c r="H105" s="23">
        <v>7</v>
      </c>
      <c r="I105" s="28">
        <v>1</v>
      </c>
      <c r="J105" s="22" t="s">
        <v>41</v>
      </c>
      <c r="K105" s="22"/>
      <c r="L105" s="22"/>
      <c r="M105" s="22" t="s">
        <v>33</v>
      </c>
      <c r="N105" s="23" t="s">
        <v>47</v>
      </c>
      <c r="O105" s="23" t="s">
        <v>35</v>
      </c>
      <c r="P105" s="28">
        <v>0</v>
      </c>
      <c r="Q105" s="28">
        <v>0</v>
      </c>
      <c r="R105" s="9"/>
      <c r="S105" s="9"/>
      <c r="T105" s="3" t="str">
        <f t="shared" si="8"/>
        <v>Other</v>
      </c>
      <c r="U105" s="3" t="str">
        <f t="shared" si="9"/>
        <v>A</v>
      </c>
      <c r="V105" s="3" t="str">
        <f t="shared" si="10"/>
        <v>Open</v>
      </c>
      <c r="W105" t="b">
        <f>VLOOKUP(J105,lists!$B$2:$C$3,2,FALSE)</f>
        <v>1</v>
      </c>
      <c r="X105" t="b">
        <f>VLOOKUP(T105,lists!$B:$C,2,FALSE)</f>
        <v>1</v>
      </c>
      <c r="Y105" t="b">
        <f>IF(AND(H105&gt;=FLAT!$J$1,'Raw - F'!H105&lt;=FLAT!$J$2),TRUE,FALSE)</f>
        <v>1</v>
      </c>
      <c r="Z105" t="b">
        <f>VLOOKUP(U105,lists!$B$7:$C$8,2,FALSE)</f>
        <v>1</v>
      </c>
      <c r="AA105" t="b">
        <f>VLOOKUP(IF(K105="","Open",SUBSTITUTE(K105,"/Nov","")),lists!$B$27:$D$29,2,FALSE)</f>
        <v>1</v>
      </c>
      <c r="AB105" t="b">
        <f>VLOOKUP(I105,lists!B:C,2,FALSE)</f>
        <v>1</v>
      </c>
      <c r="AC105" t="b">
        <f>VLOOKUP(E105,lists!$B$23:$D$25,2,FALSE)</f>
        <v>1</v>
      </c>
      <c r="AD105">
        <f t="shared" si="11"/>
        <v>1</v>
      </c>
    </row>
    <row r="106" spans="1:30" x14ac:dyDescent="0.35">
      <c r="A106" s="4">
        <f t="shared" ref="A106:A150" si="12">IF(B106="",A105,B106+1)</f>
        <v>106</v>
      </c>
      <c r="B106" s="4">
        <f t="shared" ref="B106:B150" si="13">IF(AND(A105&lt;1,AD106=1),1,IF(AD106=1,A105,""))</f>
        <v>105</v>
      </c>
      <c r="C106" s="5">
        <v>43989</v>
      </c>
      <c r="D106" s="22" t="s">
        <v>137</v>
      </c>
      <c r="E106" s="6" t="str">
        <f>VLOOKUP(D106,lists!$W:$X,2,FALSE)</f>
        <v>North</v>
      </c>
      <c r="F106" s="6" t="s">
        <v>30</v>
      </c>
      <c r="G106" s="7" t="s">
        <v>37</v>
      </c>
      <c r="H106" s="7">
        <v>8</v>
      </c>
      <c r="I106" s="8">
        <v>5</v>
      </c>
      <c r="J106" s="6" t="s">
        <v>32</v>
      </c>
      <c r="K106" s="6"/>
      <c r="L106" s="6"/>
      <c r="M106" s="6" t="s">
        <v>33</v>
      </c>
      <c r="N106" s="7" t="s">
        <v>34</v>
      </c>
      <c r="O106" s="7" t="s">
        <v>35</v>
      </c>
      <c r="P106" s="8">
        <v>56</v>
      </c>
      <c r="Q106" s="8">
        <v>75</v>
      </c>
      <c r="R106" s="9"/>
      <c r="S106" s="9"/>
      <c r="T106" s="3" t="str">
        <f t="shared" ref="T106:T150" si="14">IF(OR(N106="2O",N106="3O"),N106,"Other")</f>
        <v>Other</v>
      </c>
      <c r="U106" s="3" t="str">
        <f t="shared" ref="U106:U150" si="15">IF(O106="F",O106,"A")</f>
        <v>A</v>
      </c>
      <c r="V106" s="3" t="str">
        <f t="shared" ref="V106:V150" si="16">IF(Q106=0,"Open",P106&amp;"-"&amp;Q106)</f>
        <v>56-75</v>
      </c>
      <c r="W106" t="b">
        <f>VLOOKUP(J106,lists!$B$2:$C$3,2,FALSE)</f>
        <v>1</v>
      </c>
      <c r="X106" t="b">
        <f>VLOOKUP(T106,lists!$B:$C,2,FALSE)</f>
        <v>1</v>
      </c>
      <c r="Y106" t="b">
        <f>IF(AND(H106&gt;=FLAT!$J$1,'Raw - F'!H106&lt;=FLAT!$J$2),TRUE,FALSE)</f>
        <v>1</v>
      </c>
      <c r="Z106" t="b">
        <f>VLOOKUP(U106,lists!$B$7:$C$8,2,FALSE)</f>
        <v>1</v>
      </c>
      <c r="AA106" t="b">
        <f>VLOOKUP(IF(K106="","Open",SUBSTITUTE(K106,"/Nov","")),lists!$B$27:$D$29,2,FALSE)</f>
        <v>1</v>
      </c>
      <c r="AB106" t="b">
        <f>VLOOKUP(I106,lists!B:C,2,FALSE)</f>
        <v>1</v>
      </c>
      <c r="AC106" t="b">
        <f>VLOOKUP(E106,lists!$B$23:$D$25,2,FALSE)</f>
        <v>1</v>
      </c>
      <c r="AD106">
        <f t="shared" ref="AD106:AD150" si="17">IF(AND(W106=TRUE,X106=TRUE,Y106=TRUE,Z106=TRUE,AA106=TRUE,AB106=TRUE,AC106=TRUE),1,0)</f>
        <v>1</v>
      </c>
    </row>
    <row r="107" spans="1:30" x14ac:dyDescent="0.35">
      <c r="A107" s="4">
        <f t="shared" si="12"/>
        <v>107</v>
      </c>
      <c r="B107" s="4">
        <f t="shared" si="13"/>
        <v>106</v>
      </c>
      <c r="C107" s="20">
        <v>43989</v>
      </c>
      <c r="D107" s="22" t="s">
        <v>137</v>
      </c>
      <c r="E107" s="6" t="str">
        <f>VLOOKUP(D107,lists!$W:$X,2,FALSE)</f>
        <v>North</v>
      </c>
      <c r="F107" s="6" t="s">
        <v>30</v>
      </c>
      <c r="G107" s="7" t="s">
        <v>46</v>
      </c>
      <c r="H107" s="7">
        <v>10</v>
      </c>
      <c r="I107" s="8">
        <v>3</v>
      </c>
      <c r="J107" s="6" t="s">
        <v>32</v>
      </c>
      <c r="K107" s="6"/>
      <c r="L107" s="6"/>
      <c r="M107" s="6" t="s">
        <v>33</v>
      </c>
      <c r="N107" s="7" t="s">
        <v>44</v>
      </c>
      <c r="O107" s="7" t="s">
        <v>35</v>
      </c>
      <c r="P107" s="8">
        <v>76</v>
      </c>
      <c r="Q107" s="8">
        <v>95</v>
      </c>
      <c r="R107" s="9"/>
      <c r="S107" s="9"/>
      <c r="T107" s="3" t="str">
        <f t="shared" si="14"/>
        <v>3O</v>
      </c>
      <c r="U107" s="3" t="str">
        <f t="shared" si="15"/>
        <v>A</v>
      </c>
      <c r="V107" s="3" t="str">
        <f t="shared" si="16"/>
        <v>76-95</v>
      </c>
      <c r="W107" t="b">
        <f>VLOOKUP(J107,lists!$B$2:$C$3,2,FALSE)</f>
        <v>1</v>
      </c>
      <c r="X107" t="b">
        <f>VLOOKUP(T107,lists!$B:$C,2,FALSE)</f>
        <v>1</v>
      </c>
      <c r="Y107" t="b">
        <f>IF(AND(H107&gt;=FLAT!$J$1,'Raw - F'!H107&lt;=FLAT!$J$2),TRUE,FALSE)</f>
        <v>1</v>
      </c>
      <c r="Z107" t="b">
        <f>VLOOKUP(U107,lists!$B$7:$C$8,2,FALSE)</f>
        <v>1</v>
      </c>
      <c r="AA107" t="b">
        <f>VLOOKUP(IF(K107="","Open",SUBSTITUTE(K107,"/Nov","")),lists!$B$27:$D$29,2,FALSE)</f>
        <v>1</v>
      </c>
      <c r="AB107" t="b">
        <f>VLOOKUP(I107,lists!B:C,2,FALSE)</f>
        <v>1</v>
      </c>
      <c r="AC107" t="b">
        <f>VLOOKUP(E107,lists!$B$23:$D$25,2,FALSE)</f>
        <v>1</v>
      </c>
      <c r="AD107">
        <f t="shared" si="17"/>
        <v>1</v>
      </c>
    </row>
    <row r="108" spans="1:30" x14ac:dyDescent="0.35">
      <c r="A108" s="4">
        <f t="shared" si="12"/>
        <v>108</v>
      </c>
      <c r="B108" s="4">
        <f t="shared" si="13"/>
        <v>107</v>
      </c>
      <c r="C108" s="5">
        <v>43989</v>
      </c>
      <c r="D108" s="6" t="s">
        <v>137</v>
      </c>
      <c r="E108" s="6" t="str">
        <f>VLOOKUP(D108,lists!$W:$X,2,FALSE)</f>
        <v>North</v>
      </c>
      <c r="F108" s="6" t="s">
        <v>30</v>
      </c>
      <c r="G108" s="7" t="s">
        <v>46</v>
      </c>
      <c r="H108" s="7">
        <v>10</v>
      </c>
      <c r="I108" s="8">
        <v>5</v>
      </c>
      <c r="J108" s="6" t="s">
        <v>32</v>
      </c>
      <c r="K108" s="6"/>
      <c r="L108" s="6"/>
      <c r="M108" s="6" t="s">
        <v>33</v>
      </c>
      <c r="N108" s="7" t="s">
        <v>34</v>
      </c>
      <c r="O108" s="7" t="s">
        <v>35</v>
      </c>
      <c r="P108" s="8">
        <v>53</v>
      </c>
      <c r="Q108" s="8">
        <v>72</v>
      </c>
      <c r="R108" s="28"/>
      <c r="S108" s="26"/>
      <c r="T108" s="3" t="str">
        <f t="shared" si="14"/>
        <v>Other</v>
      </c>
      <c r="U108" s="3" t="str">
        <f t="shared" si="15"/>
        <v>A</v>
      </c>
      <c r="V108" s="3" t="str">
        <f t="shared" si="16"/>
        <v>53-72</v>
      </c>
      <c r="W108" t="b">
        <f>VLOOKUP(J108,lists!$B$2:$C$3,2,FALSE)</f>
        <v>1</v>
      </c>
      <c r="X108" t="b">
        <f>VLOOKUP(T108,lists!$B:$C,2,FALSE)</f>
        <v>1</v>
      </c>
      <c r="Y108" t="b">
        <f>IF(AND(H108&gt;=FLAT!$J$1,'Raw - F'!H108&lt;=FLAT!$J$2),TRUE,FALSE)</f>
        <v>1</v>
      </c>
      <c r="Z108" t="b">
        <f>VLOOKUP(U108,lists!$B$7:$C$8,2,FALSE)</f>
        <v>1</v>
      </c>
      <c r="AA108" t="b">
        <f>VLOOKUP(IF(K108="","Open",SUBSTITUTE(K108,"/Nov","")),lists!$B$27:$D$29,2,FALSE)</f>
        <v>1</v>
      </c>
      <c r="AB108" t="b">
        <f>VLOOKUP(I108,lists!B:C,2,FALSE)</f>
        <v>1</v>
      </c>
      <c r="AC108" t="b">
        <f>VLOOKUP(E108,lists!$B$23:$D$25,2,FALSE)</f>
        <v>1</v>
      </c>
      <c r="AD108">
        <f t="shared" si="17"/>
        <v>1</v>
      </c>
    </row>
    <row r="109" spans="1:30" x14ac:dyDescent="0.35">
      <c r="A109" s="4">
        <f t="shared" si="12"/>
        <v>109</v>
      </c>
      <c r="B109" s="4">
        <f t="shared" si="13"/>
        <v>108</v>
      </c>
      <c r="C109" s="20">
        <v>43989</v>
      </c>
      <c r="D109" s="22" t="s">
        <v>137</v>
      </c>
      <c r="E109" s="6" t="str">
        <f>VLOOKUP(D109,lists!$W:$X,2,FALSE)</f>
        <v>North</v>
      </c>
      <c r="F109" s="6" t="s">
        <v>30</v>
      </c>
      <c r="G109" s="7" t="s">
        <v>31</v>
      </c>
      <c r="H109" s="7">
        <v>12</v>
      </c>
      <c r="I109" s="8">
        <v>4</v>
      </c>
      <c r="J109" s="6" t="s">
        <v>32</v>
      </c>
      <c r="K109" s="6"/>
      <c r="L109" s="6"/>
      <c r="M109" s="6" t="s">
        <v>33</v>
      </c>
      <c r="N109" s="7" t="s">
        <v>44</v>
      </c>
      <c r="O109" s="7" t="s">
        <v>35</v>
      </c>
      <c r="P109" s="8">
        <v>66</v>
      </c>
      <c r="Q109" s="8">
        <v>85</v>
      </c>
      <c r="R109" s="9"/>
      <c r="S109" s="9"/>
      <c r="T109" s="3" t="str">
        <f t="shared" si="14"/>
        <v>3O</v>
      </c>
      <c r="U109" s="3" t="str">
        <f t="shared" si="15"/>
        <v>A</v>
      </c>
      <c r="V109" s="3" t="str">
        <f t="shared" si="16"/>
        <v>66-85</v>
      </c>
      <c r="W109" t="b">
        <f>VLOOKUP(J109,lists!$B$2:$C$3,2,FALSE)</f>
        <v>1</v>
      </c>
      <c r="X109" t="b">
        <f>VLOOKUP(T109,lists!$B:$C,2,FALSE)</f>
        <v>1</v>
      </c>
      <c r="Y109" t="b">
        <f>IF(AND(H109&gt;=FLAT!$J$1,'Raw - F'!H109&lt;=FLAT!$J$2),TRUE,FALSE)</f>
        <v>1</v>
      </c>
      <c r="Z109" t="b">
        <f>VLOOKUP(U109,lists!$B$7:$C$8,2,FALSE)</f>
        <v>1</v>
      </c>
      <c r="AA109" t="b">
        <f>VLOOKUP(IF(K109="","Open",SUBSTITUTE(K109,"/Nov","")),lists!$B$27:$D$29,2,FALSE)</f>
        <v>1</v>
      </c>
      <c r="AB109" t="b">
        <f>VLOOKUP(I109,lists!B:C,2,FALSE)</f>
        <v>1</v>
      </c>
      <c r="AC109" t="b">
        <f>VLOOKUP(E109,lists!$B$23:$D$25,2,FALSE)</f>
        <v>1</v>
      </c>
      <c r="AD109">
        <f t="shared" si="17"/>
        <v>1</v>
      </c>
    </row>
    <row r="110" spans="1:30" x14ac:dyDescent="0.35">
      <c r="A110" s="4">
        <f t="shared" si="12"/>
        <v>110</v>
      </c>
      <c r="B110" s="4">
        <f t="shared" si="13"/>
        <v>109</v>
      </c>
      <c r="C110" s="20">
        <v>43989</v>
      </c>
      <c r="D110" s="22" t="s">
        <v>137</v>
      </c>
      <c r="E110" s="6" t="str">
        <f>VLOOKUP(D110,lists!$W:$X,2,FALSE)</f>
        <v>North</v>
      </c>
      <c r="F110" s="22" t="s">
        <v>140</v>
      </c>
      <c r="G110" s="23" t="s">
        <v>31</v>
      </c>
      <c r="H110" s="23">
        <v>12</v>
      </c>
      <c r="I110" s="28">
        <v>1</v>
      </c>
      <c r="J110" s="22" t="s">
        <v>41</v>
      </c>
      <c r="K110" s="22"/>
      <c r="L110" s="22"/>
      <c r="M110" s="22" t="s">
        <v>33</v>
      </c>
      <c r="N110" s="23" t="s">
        <v>34</v>
      </c>
      <c r="O110" s="23" t="s">
        <v>53</v>
      </c>
      <c r="P110" s="28">
        <v>0</v>
      </c>
      <c r="Q110" s="28">
        <v>0</v>
      </c>
      <c r="R110" s="28"/>
      <c r="S110" s="26"/>
      <c r="T110" s="3" t="str">
        <f t="shared" si="14"/>
        <v>Other</v>
      </c>
      <c r="U110" s="3" t="str">
        <f t="shared" si="15"/>
        <v>F</v>
      </c>
      <c r="V110" s="3" t="str">
        <f t="shared" si="16"/>
        <v>Open</v>
      </c>
      <c r="W110" t="b">
        <f>VLOOKUP(J110,lists!$B$2:$C$3,2,FALSE)</f>
        <v>1</v>
      </c>
      <c r="X110" t="b">
        <f>VLOOKUP(T110,lists!$B:$C,2,FALSE)</f>
        <v>1</v>
      </c>
      <c r="Y110" t="b">
        <f>IF(AND(H110&gt;=FLAT!$J$1,'Raw - F'!H110&lt;=FLAT!$J$2),TRUE,FALSE)</f>
        <v>1</v>
      </c>
      <c r="Z110" t="b">
        <f>VLOOKUP(U110,lists!$B$7:$C$8,2,FALSE)</f>
        <v>1</v>
      </c>
      <c r="AA110" t="b">
        <f>VLOOKUP(IF(K110="","Open",SUBSTITUTE(K110,"/Nov","")),lists!$B$27:$D$29,2,FALSE)</f>
        <v>1</v>
      </c>
      <c r="AB110" t="b">
        <f>VLOOKUP(I110,lists!B:C,2,FALSE)</f>
        <v>1</v>
      </c>
      <c r="AC110" t="b">
        <f>VLOOKUP(E110,lists!$B$23:$D$25,2,FALSE)</f>
        <v>1</v>
      </c>
      <c r="AD110">
        <f t="shared" si="17"/>
        <v>1</v>
      </c>
    </row>
    <row r="111" spans="1:30" x14ac:dyDescent="0.35">
      <c r="A111" s="4">
        <f t="shared" si="12"/>
        <v>111</v>
      </c>
      <c r="B111" s="4">
        <f t="shared" si="13"/>
        <v>110</v>
      </c>
      <c r="C111" s="5">
        <v>43989</v>
      </c>
      <c r="D111" s="6" t="s">
        <v>65</v>
      </c>
      <c r="E111" s="6" t="str">
        <f>VLOOKUP(D111,lists!$W:$X,2,FALSE)</f>
        <v>South</v>
      </c>
      <c r="F111" s="6" t="s">
        <v>30</v>
      </c>
      <c r="G111" s="7" t="s">
        <v>40</v>
      </c>
      <c r="H111" s="7">
        <v>5</v>
      </c>
      <c r="I111" s="8">
        <v>5</v>
      </c>
      <c r="J111" s="6" t="s">
        <v>32</v>
      </c>
      <c r="K111" s="6"/>
      <c r="L111" s="6"/>
      <c r="M111" s="6" t="s">
        <v>33</v>
      </c>
      <c r="N111" s="7" t="s">
        <v>44</v>
      </c>
      <c r="O111" s="7" t="s">
        <v>35</v>
      </c>
      <c r="P111" s="8">
        <v>46</v>
      </c>
      <c r="Q111" s="8">
        <v>65</v>
      </c>
      <c r="R111" s="9"/>
      <c r="S111" s="9"/>
      <c r="T111" s="3" t="str">
        <f t="shared" si="14"/>
        <v>3O</v>
      </c>
      <c r="U111" s="3" t="str">
        <f t="shared" si="15"/>
        <v>A</v>
      </c>
      <c r="V111" s="3" t="str">
        <f t="shared" si="16"/>
        <v>46-65</v>
      </c>
      <c r="W111" t="b">
        <f>VLOOKUP(J111,lists!$B$2:$C$3,2,FALSE)</f>
        <v>1</v>
      </c>
      <c r="X111" t="b">
        <f>VLOOKUP(T111,lists!$B:$C,2,FALSE)</f>
        <v>1</v>
      </c>
      <c r="Y111" t="b">
        <f>IF(AND(H111&gt;=FLAT!$J$1,'Raw - F'!H111&lt;=FLAT!$J$2),TRUE,FALSE)</f>
        <v>1</v>
      </c>
      <c r="Z111" t="b">
        <f>VLOOKUP(U111,lists!$B$7:$C$8,2,FALSE)</f>
        <v>1</v>
      </c>
      <c r="AA111" t="b">
        <f>VLOOKUP(IF(K111="","Open",SUBSTITUTE(K111,"/Nov","")),lists!$B$27:$D$29,2,FALSE)</f>
        <v>1</v>
      </c>
      <c r="AB111" t="b">
        <f>VLOOKUP(I111,lists!B:C,2,FALSE)</f>
        <v>1</v>
      </c>
      <c r="AC111" t="b">
        <f>VLOOKUP(E111,lists!$B$23:$D$25,2,FALSE)</f>
        <v>1</v>
      </c>
      <c r="AD111">
        <f t="shared" si="17"/>
        <v>1</v>
      </c>
    </row>
    <row r="112" spans="1:30" x14ac:dyDescent="0.35">
      <c r="A112" s="4">
        <f t="shared" si="12"/>
        <v>112</v>
      </c>
      <c r="B112" s="4">
        <f t="shared" si="13"/>
        <v>111</v>
      </c>
      <c r="C112" s="5">
        <v>43989</v>
      </c>
      <c r="D112" s="6" t="s">
        <v>65</v>
      </c>
      <c r="E112" s="6" t="str">
        <f>VLOOKUP(D112,lists!$W:$X,2,FALSE)</f>
        <v>South</v>
      </c>
      <c r="F112" s="6" t="s">
        <v>30</v>
      </c>
      <c r="G112" s="7" t="s">
        <v>40</v>
      </c>
      <c r="H112" s="7">
        <v>5</v>
      </c>
      <c r="I112" s="8">
        <v>6</v>
      </c>
      <c r="J112" s="6" t="s">
        <v>32</v>
      </c>
      <c r="K112" s="6"/>
      <c r="L112" s="6"/>
      <c r="M112" s="6" t="s">
        <v>33</v>
      </c>
      <c r="N112" s="7" t="s">
        <v>34</v>
      </c>
      <c r="O112" s="7" t="s">
        <v>35</v>
      </c>
      <c r="P112" s="8">
        <v>46</v>
      </c>
      <c r="Q112" s="8">
        <v>65</v>
      </c>
      <c r="R112" s="9"/>
      <c r="S112" s="9"/>
      <c r="T112" s="3" t="str">
        <f t="shared" si="14"/>
        <v>Other</v>
      </c>
      <c r="U112" s="3" t="str">
        <f t="shared" si="15"/>
        <v>A</v>
      </c>
      <c r="V112" s="3" t="str">
        <f t="shared" si="16"/>
        <v>46-65</v>
      </c>
      <c r="W112" t="b">
        <f>VLOOKUP(J112,lists!$B$2:$C$3,2,FALSE)</f>
        <v>1</v>
      </c>
      <c r="X112" t="b">
        <f>VLOOKUP(T112,lists!$B:$C,2,FALSE)</f>
        <v>1</v>
      </c>
      <c r="Y112" t="b">
        <f>IF(AND(H112&gt;=FLAT!$J$1,'Raw - F'!H112&lt;=FLAT!$J$2),TRUE,FALSE)</f>
        <v>1</v>
      </c>
      <c r="Z112" t="b">
        <f>VLOOKUP(U112,lists!$B$7:$C$8,2,FALSE)</f>
        <v>1</v>
      </c>
      <c r="AA112" t="b">
        <f>VLOOKUP(IF(K112="","Open",SUBSTITUTE(K112,"/Nov","")),lists!$B$27:$D$29,2,FALSE)</f>
        <v>1</v>
      </c>
      <c r="AB112" t="b">
        <f>VLOOKUP(I112,lists!B:C,2,FALSE)</f>
        <v>1</v>
      </c>
      <c r="AC112" t="b">
        <f>VLOOKUP(E112,lists!$B$23:$D$25,2,FALSE)</f>
        <v>1</v>
      </c>
      <c r="AD112">
        <f t="shared" si="17"/>
        <v>1</v>
      </c>
    </row>
    <row r="113" spans="1:30" x14ac:dyDescent="0.35">
      <c r="A113" s="4">
        <f t="shared" si="12"/>
        <v>113</v>
      </c>
      <c r="B113" s="4">
        <f t="shared" si="13"/>
        <v>112</v>
      </c>
      <c r="C113" s="5">
        <v>43989</v>
      </c>
      <c r="D113" s="6" t="s">
        <v>65</v>
      </c>
      <c r="E113" s="6" t="str">
        <f>VLOOKUP(D113,lists!$W:$X,2,FALSE)</f>
        <v>South</v>
      </c>
      <c r="F113" s="6" t="s">
        <v>30</v>
      </c>
      <c r="G113" s="7" t="s">
        <v>52</v>
      </c>
      <c r="H113" s="7">
        <v>7</v>
      </c>
      <c r="I113" s="8">
        <v>6</v>
      </c>
      <c r="J113" s="6" t="s">
        <v>32</v>
      </c>
      <c r="K113" s="6"/>
      <c r="L113" s="6"/>
      <c r="M113" s="6" t="s">
        <v>33</v>
      </c>
      <c r="N113" s="7" t="s">
        <v>34</v>
      </c>
      <c r="O113" s="7" t="s">
        <v>35</v>
      </c>
      <c r="P113" s="8">
        <v>46</v>
      </c>
      <c r="Q113" s="8">
        <v>60</v>
      </c>
      <c r="R113" s="9"/>
      <c r="S113" s="9"/>
      <c r="T113" s="3" t="str">
        <f t="shared" si="14"/>
        <v>Other</v>
      </c>
      <c r="U113" s="3" t="str">
        <f t="shared" si="15"/>
        <v>A</v>
      </c>
      <c r="V113" s="3" t="str">
        <f t="shared" si="16"/>
        <v>46-60</v>
      </c>
      <c r="W113" t="b">
        <f>VLOOKUP(J113,lists!$B$2:$C$3,2,FALSE)</f>
        <v>1</v>
      </c>
      <c r="X113" t="b">
        <f>VLOOKUP(T113,lists!$B:$C,2,FALSE)</f>
        <v>1</v>
      </c>
      <c r="Y113" t="b">
        <f>IF(AND(H113&gt;=FLAT!$J$1,'Raw - F'!H113&lt;=FLAT!$J$2),TRUE,FALSE)</f>
        <v>1</v>
      </c>
      <c r="Z113" t="b">
        <f>VLOOKUP(U113,lists!$B$7:$C$8,2,FALSE)</f>
        <v>1</v>
      </c>
      <c r="AA113" t="b">
        <f>VLOOKUP(IF(K113="","Open",SUBSTITUTE(K113,"/Nov","")),lists!$B$27:$D$29,2,FALSE)</f>
        <v>1</v>
      </c>
      <c r="AB113" t="b">
        <f>VLOOKUP(I113,lists!B:C,2,FALSE)</f>
        <v>1</v>
      </c>
      <c r="AC113" t="b">
        <f>VLOOKUP(E113,lists!$B$23:$D$25,2,FALSE)</f>
        <v>1</v>
      </c>
      <c r="AD113">
        <f t="shared" si="17"/>
        <v>1</v>
      </c>
    </row>
    <row r="114" spans="1:30" x14ac:dyDescent="0.35">
      <c r="A114" s="4">
        <f t="shared" si="12"/>
        <v>114</v>
      </c>
      <c r="B114" s="4">
        <f t="shared" si="13"/>
        <v>113</v>
      </c>
      <c r="C114" s="5">
        <v>43989</v>
      </c>
      <c r="D114" s="6" t="s">
        <v>65</v>
      </c>
      <c r="E114" s="6" t="str">
        <f>VLOOKUP(D114,lists!$W:$X,2,FALSE)</f>
        <v>South</v>
      </c>
      <c r="F114" s="6" t="s">
        <v>30</v>
      </c>
      <c r="G114" s="7" t="s">
        <v>37</v>
      </c>
      <c r="H114" s="7">
        <v>8</v>
      </c>
      <c r="I114" s="8">
        <v>4</v>
      </c>
      <c r="J114" s="6" t="s">
        <v>32</v>
      </c>
      <c r="K114" s="6"/>
      <c r="L114" s="6"/>
      <c r="M114" s="6" t="s">
        <v>33</v>
      </c>
      <c r="N114" s="7" t="s">
        <v>44</v>
      </c>
      <c r="O114" s="7" t="s">
        <v>35</v>
      </c>
      <c r="P114" s="8">
        <v>66</v>
      </c>
      <c r="Q114" s="8">
        <v>85</v>
      </c>
      <c r="R114" s="9"/>
      <c r="S114" s="9"/>
      <c r="T114" s="3" t="str">
        <f t="shared" si="14"/>
        <v>3O</v>
      </c>
      <c r="U114" s="3" t="str">
        <f t="shared" si="15"/>
        <v>A</v>
      </c>
      <c r="V114" s="3" t="str">
        <f t="shared" si="16"/>
        <v>66-85</v>
      </c>
      <c r="W114" t="b">
        <f>VLOOKUP(J114,lists!$B$2:$C$3,2,FALSE)</f>
        <v>1</v>
      </c>
      <c r="X114" t="b">
        <f>VLOOKUP(T114,lists!$B:$C,2,FALSE)</f>
        <v>1</v>
      </c>
      <c r="Y114" t="b">
        <f>IF(AND(H114&gt;=FLAT!$J$1,'Raw - F'!H114&lt;=FLAT!$J$2),TRUE,FALSE)</f>
        <v>1</v>
      </c>
      <c r="Z114" t="b">
        <f>VLOOKUP(U114,lists!$B$7:$C$8,2,FALSE)</f>
        <v>1</v>
      </c>
      <c r="AA114" t="b">
        <f>VLOOKUP(IF(K114="","Open",SUBSTITUTE(K114,"/Nov","")),lists!$B$27:$D$29,2,FALSE)</f>
        <v>1</v>
      </c>
      <c r="AB114" t="b">
        <f>VLOOKUP(I114,lists!B:C,2,FALSE)</f>
        <v>1</v>
      </c>
      <c r="AC114" t="b">
        <f>VLOOKUP(E114,lists!$B$23:$D$25,2,FALSE)</f>
        <v>1</v>
      </c>
      <c r="AD114">
        <f t="shared" si="17"/>
        <v>1</v>
      </c>
    </row>
    <row r="115" spans="1:30" x14ac:dyDescent="0.35">
      <c r="A115" s="4">
        <f t="shared" si="12"/>
        <v>115</v>
      </c>
      <c r="B115" s="4">
        <f t="shared" si="13"/>
        <v>114</v>
      </c>
      <c r="C115" s="5">
        <v>43989</v>
      </c>
      <c r="D115" s="6" t="s">
        <v>65</v>
      </c>
      <c r="E115" s="6" t="str">
        <f>VLOOKUP(D115,lists!$W:$X,2,FALSE)</f>
        <v>South</v>
      </c>
      <c r="F115" s="6" t="s">
        <v>30</v>
      </c>
      <c r="G115" s="7" t="s">
        <v>37</v>
      </c>
      <c r="H115" s="7">
        <v>8</v>
      </c>
      <c r="I115" s="8">
        <v>6</v>
      </c>
      <c r="J115" s="6" t="s">
        <v>32</v>
      </c>
      <c r="K115" s="6"/>
      <c r="L115" s="6"/>
      <c r="M115" s="6" t="s">
        <v>33</v>
      </c>
      <c r="N115" s="7" t="s">
        <v>44</v>
      </c>
      <c r="O115" s="7" t="s">
        <v>35</v>
      </c>
      <c r="P115" s="8">
        <v>46</v>
      </c>
      <c r="Q115" s="8">
        <v>60</v>
      </c>
      <c r="R115" s="9"/>
      <c r="S115" s="9"/>
      <c r="T115" s="3" t="str">
        <f t="shared" si="14"/>
        <v>3O</v>
      </c>
      <c r="U115" s="3" t="str">
        <f t="shared" si="15"/>
        <v>A</v>
      </c>
      <c r="V115" s="3" t="str">
        <f t="shared" si="16"/>
        <v>46-60</v>
      </c>
      <c r="W115" t="b">
        <f>VLOOKUP(J115,lists!$B$2:$C$3,2,FALSE)</f>
        <v>1</v>
      </c>
      <c r="X115" t="b">
        <f>VLOOKUP(T115,lists!$B:$C,2,FALSE)</f>
        <v>1</v>
      </c>
      <c r="Y115" t="b">
        <f>IF(AND(H115&gt;=FLAT!$J$1,'Raw - F'!H115&lt;=FLAT!$J$2),TRUE,FALSE)</f>
        <v>1</v>
      </c>
      <c r="Z115" t="b">
        <f>VLOOKUP(U115,lists!$B$7:$C$8,2,FALSE)</f>
        <v>1</v>
      </c>
      <c r="AA115" t="b">
        <f>VLOOKUP(IF(K115="","Open",SUBSTITUTE(K115,"/Nov","")),lists!$B$27:$D$29,2,FALSE)</f>
        <v>1</v>
      </c>
      <c r="AB115" t="b">
        <f>VLOOKUP(I115,lists!B:C,2,FALSE)</f>
        <v>1</v>
      </c>
      <c r="AC115" t="b">
        <f>VLOOKUP(E115,lists!$B$23:$D$25,2,FALSE)</f>
        <v>1</v>
      </c>
      <c r="AD115">
        <f t="shared" si="17"/>
        <v>1</v>
      </c>
    </row>
    <row r="116" spans="1:30" x14ac:dyDescent="0.35">
      <c r="A116" s="4">
        <f t="shared" si="12"/>
        <v>116</v>
      </c>
      <c r="B116" s="4">
        <f t="shared" si="13"/>
        <v>115</v>
      </c>
      <c r="C116" s="5">
        <v>43989</v>
      </c>
      <c r="D116" s="6" t="s">
        <v>65</v>
      </c>
      <c r="E116" s="6" t="str">
        <f>VLOOKUP(D116,lists!$W:$X,2,FALSE)</f>
        <v>South</v>
      </c>
      <c r="F116" s="6" t="s">
        <v>119</v>
      </c>
      <c r="G116" s="7" t="s">
        <v>46</v>
      </c>
      <c r="H116" s="7">
        <v>10</v>
      </c>
      <c r="I116" s="8">
        <v>5</v>
      </c>
      <c r="J116" s="6" t="s">
        <v>41</v>
      </c>
      <c r="K116" s="6" t="s">
        <v>51</v>
      </c>
      <c r="L116" s="6"/>
      <c r="M116" s="6" t="s">
        <v>33</v>
      </c>
      <c r="N116" s="7" t="s">
        <v>44</v>
      </c>
      <c r="O116" s="7" t="s">
        <v>35</v>
      </c>
      <c r="P116" s="8">
        <v>0</v>
      </c>
      <c r="Q116" s="8">
        <v>0</v>
      </c>
      <c r="R116" s="9"/>
      <c r="S116" s="9"/>
      <c r="T116" s="3" t="str">
        <f t="shared" si="14"/>
        <v>3O</v>
      </c>
      <c r="U116" s="3" t="str">
        <f t="shared" si="15"/>
        <v>A</v>
      </c>
      <c r="V116" s="3" t="str">
        <f t="shared" si="16"/>
        <v>Open</v>
      </c>
      <c r="W116" t="b">
        <f>VLOOKUP(J116,lists!$B$2:$C$3,2,FALSE)</f>
        <v>1</v>
      </c>
      <c r="X116" t="b">
        <f>VLOOKUP(T116,lists!$B:$C,2,FALSE)</f>
        <v>1</v>
      </c>
      <c r="Y116" t="b">
        <f>IF(AND(H116&gt;=FLAT!$J$1,'Raw - F'!H116&lt;=FLAT!$J$2),TRUE,FALSE)</f>
        <v>1</v>
      </c>
      <c r="Z116" t="b">
        <f>VLOOKUP(U116,lists!$B$7:$C$8,2,FALSE)</f>
        <v>1</v>
      </c>
      <c r="AA116" t="b">
        <f>VLOOKUP(IF(K116="","Open",SUBSTITUTE(K116,"/Nov","")),lists!$B$27:$D$29,2,FALSE)</f>
        <v>1</v>
      </c>
      <c r="AB116" t="b">
        <f>VLOOKUP(I116,lists!B:C,2,FALSE)</f>
        <v>1</v>
      </c>
      <c r="AC116" t="b">
        <f>VLOOKUP(E116,lists!$B$23:$D$25,2,FALSE)</f>
        <v>1</v>
      </c>
      <c r="AD116">
        <f t="shared" si="17"/>
        <v>1</v>
      </c>
    </row>
    <row r="117" spans="1:30" x14ac:dyDescent="0.35">
      <c r="A117" s="4">
        <f t="shared" si="12"/>
        <v>117</v>
      </c>
      <c r="B117" s="4">
        <f t="shared" si="13"/>
        <v>116</v>
      </c>
      <c r="C117" s="5">
        <v>43989</v>
      </c>
      <c r="D117" s="6" t="s">
        <v>65</v>
      </c>
      <c r="E117" s="6" t="str">
        <f>VLOOKUP(D117,lists!$W:$X,2,FALSE)</f>
        <v>South</v>
      </c>
      <c r="F117" s="6" t="s">
        <v>30</v>
      </c>
      <c r="G117" s="7" t="s">
        <v>46</v>
      </c>
      <c r="H117" s="7">
        <v>10</v>
      </c>
      <c r="I117" s="8">
        <v>6</v>
      </c>
      <c r="J117" s="6" t="s">
        <v>32</v>
      </c>
      <c r="K117" s="6"/>
      <c r="L117" s="6"/>
      <c r="M117" s="6" t="s">
        <v>33</v>
      </c>
      <c r="N117" s="7" t="s">
        <v>44</v>
      </c>
      <c r="O117" s="7" t="s">
        <v>35</v>
      </c>
      <c r="P117" s="8">
        <v>51</v>
      </c>
      <c r="Q117" s="8">
        <v>70</v>
      </c>
      <c r="R117" s="9"/>
      <c r="S117" s="9"/>
      <c r="T117" s="3" t="str">
        <f t="shared" si="14"/>
        <v>3O</v>
      </c>
      <c r="U117" s="3" t="str">
        <f t="shared" si="15"/>
        <v>A</v>
      </c>
      <c r="V117" s="3" t="str">
        <f t="shared" si="16"/>
        <v>51-70</v>
      </c>
      <c r="W117" t="b">
        <f>VLOOKUP(J117,lists!$B$2:$C$3,2,FALSE)</f>
        <v>1</v>
      </c>
      <c r="X117" t="b">
        <f>VLOOKUP(T117,lists!$B:$C,2,FALSE)</f>
        <v>1</v>
      </c>
      <c r="Y117" t="b">
        <f>IF(AND(H117&gt;=FLAT!$J$1,'Raw - F'!H117&lt;=FLAT!$J$2),TRUE,FALSE)</f>
        <v>1</v>
      </c>
      <c r="Z117" t="b">
        <f>VLOOKUP(U117,lists!$B$7:$C$8,2,FALSE)</f>
        <v>1</v>
      </c>
      <c r="AA117" t="b">
        <f>VLOOKUP(IF(K117="","Open",SUBSTITUTE(K117,"/Nov","")),lists!$B$27:$D$29,2,FALSE)</f>
        <v>1</v>
      </c>
      <c r="AB117" t="b">
        <f>VLOOKUP(I117,lists!B:C,2,FALSE)</f>
        <v>1</v>
      </c>
      <c r="AC117" t="b">
        <f>VLOOKUP(E117,lists!$B$23:$D$25,2,FALSE)</f>
        <v>1</v>
      </c>
      <c r="AD117">
        <f t="shared" si="17"/>
        <v>1</v>
      </c>
    </row>
    <row r="118" spans="1:30" x14ac:dyDescent="0.35">
      <c r="A118" s="4">
        <f t="shared" si="12"/>
        <v>118</v>
      </c>
      <c r="B118" s="4">
        <f t="shared" si="13"/>
        <v>117</v>
      </c>
      <c r="C118" s="5">
        <v>43989</v>
      </c>
      <c r="D118" s="6" t="s">
        <v>65</v>
      </c>
      <c r="E118" s="6" t="str">
        <f>VLOOKUP(D118,lists!$W:$X,2,FALSE)</f>
        <v>South</v>
      </c>
      <c r="F118" s="6" t="s">
        <v>45</v>
      </c>
      <c r="G118" s="7" t="s">
        <v>31</v>
      </c>
      <c r="H118" s="7">
        <v>12</v>
      </c>
      <c r="I118" s="8">
        <v>5</v>
      </c>
      <c r="J118" s="6" t="s">
        <v>41</v>
      </c>
      <c r="K118" s="6" t="s">
        <v>42</v>
      </c>
      <c r="L118" s="6"/>
      <c r="M118" s="6" t="s">
        <v>33</v>
      </c>
      <c r="N118" s="7" t="s">
        <v>44</v>
      </c>
      <c r="O118" s="7" t="s">
        <v>35</v>
      </c>
      <c r="P118" s="8">
        <v>0</v>
      </c>
      <c r="Q118" s="8">
        <v>0</v>
      </c>
      <c r="R118" s="28"/>
      <c r="S118" s="26"/>
      <c r="T118" s="3" t="str">
        <f t="shared" si="14"/>
        <v>3O</v>
      </c>
      <c r="U118" s="3" t="str">
        <f t="shared" si="15"/>
        <v>A</v>
      </c>
      <c r="V118" s="3" t="str">
        <f t="shared" si="16"/>
        <v>Open</v>
      </c>
      <c r="W118" t="b">
        <f>VLOOKUP(J118,lists!$B$2:$C$3,2,FALSE)</f>
        <v>1</v>
      </c>
      <c r="X118" t="b">
        <f>VLOOKUP(T118,lists!$B:$C,2,FALSE)</f>
        <v>1</v>
      </c>
      <c r="Y118" t="b">
        <f>IF(AND(H118&gt;=FLAT!$J$1,'Raw - F'!H118&lt;=FLAT!$J$2),TRUE,FALSE)</f>
        <v>1</v>
      </c>
      <c r="Z118" t="b">
        <f>VLOOKUP(U118,lists!$B$7:$C$8,2,FALSE)</f>
        <v>1</v>
      </c>
      <c r="AA118" t="b">
        <f>VLOOKUP(IF(K118="","Open",SUBSTITUTE(K118,"/Nov","")),lists!$B$27:$D$29,2,FALSE)</f>
        <v>1</v>
      </c>
      <c r="AB118" t="b">
        <f>VLOOKUP(I118,lists!B:C,2,FALSE)</f>
        <v>1</v>
      </c>
      <c r="AC118" t="b">
        <f>VLOOKUP(E118,lists!$B$23:$D$25,2,FALSE)</f>
        <v>1</v>
      </c>
      <c r="AD118">
        <f t="shared" si="17"/>
        <v>1</v>
      </c>
    </row>
    <row r="119" spans="1:30" x14ac:dyDescent="0.35">
      <c r="A119" s="4">
        <f t="shared" si="12"/>
        <v>119</v>
      </c>
      <c r="B119" s="4">
        <f t="shared" si="13"/>
        <v>118</v>
      </c>
      <c r="C119" s="20">
        <v>43989</v>
      </c>
      <c r="D119" s="22" t="s">
        <v>122</v>
      </c>
      <c r="E119" s="6" t="str">
        <f>VLOOKUP(D119,lists!$W:$X,2,FALSE)</f>
        <v>Midlands</v>
      </c>
      <c r="F119" s="6" t="s">
        <v>30</v>
      </c>
      <c r="G119" s="7" t="s">
        <v>40</v>
      </c>
      <c r="H119" s="7">
        <v>5</v>
      </c>
      <c r="I119" s="8">
        <v>3</v>
      </c>
      <c r="J119" s="6" t="s">
        <v>32</v>
      </c>
      <c r="K119" s="6"/>
      <c r="L119" s="6"/>
      <c r="M119" s="6" t="s">
        <v>33</v>
      </c>
      <c r="N119" s="7" t="s">
        <v>34</v>
      </c>
      <c r="O119" s="7" t="s">
        <v>35</v>
      </c>
      <c r="P119" s="8">
        <v>76</v>
      </c>
      <c r="Q119" s="8">
        <v>95</v>
      </c>
      <c r="R119" s="9"/>
      <c r="S119" s="9"/>
      <c r="T119" s="3" t="str">
        <f t="shared" si="14"/>
        <v>Other</v>
      </c>
      <c r="U119" s="3" t="str">
        <f t="shared" si="15"/>
        <v>A</v>
      </c>
      <c r="V119" s="3" t="str">
        <f t="shared" si="16"/>
        <v>76-95</v>
      </c>
      <c r="W119" t="b">
        <f>VLOOKUP(J119,lists!$B$2:$C$3,2,FALSE)</f>
        <v>1</v>
      </c>
      <c r="X119" t="b">
        <f>VLOOKUP(T119,lists!$B:$C,2,FALSE)</f>
        <v>1</v>
      </c>
      <c r="Y119" t="b">
        <f>IF(AND(H119&gt;=FLAT!$J$1,'Raw - F'!H119&lt;=FLAT!$J$2),TRUE,FALSE)</f>
        <v>1</v>
      </c>
      <c r="Z119" t="b">
        <f>VLOOKUP(U119,lists!$B$7:$C$8,2,FALSE)</f>
        <v>1</v>
      </c>
      <c r="AA119" t="b">
        <f>VLOOKUP(IF(K119="","Open",SUBSTITUTE(K119,"/Nov","")),lists!$B$27:$D$29,2,FALSE)</f>
        <v>1</v>
      </c>
      <c r="AB119" t="b">
        <f>VLOOKUP(I119,lists!B:C,2,FALSE)</f>
        <v>1</v>
      </c>
      <c r="AC119" t="b">
        <f>VLOOKUP(E119,lists!$B$23:$D$25,2,FALSE)</f>
        <v>1</v>
      </c>
      <c r="AD119">
        <f t="shared" si="17"/>
        <v>1</v>
      </c>
    </row>
    <row r="120" spans="1:30" x14ac:dyDescent="0.35">
      <c r="A120" s="4">
        <f t="shared" si="12"/>
        <v>120</v>
      </c>
      <c r="B120" s="4">
        <f t="shared" si="13"/>
        <v>119</v>
      </c>
      <c r="C120" s="20">
        <v>43989</v>
      </c>
      <c r="D120" s="22" t="s">
        <v>122</v>
      </c>
      <c r="E120" s="6" t="str">
        <f>VLOOKUP(D120,lists!$W:$X,2,FALSE)</f>
        <v>Midlands</v>
      </c>
      <c r="F120" s="22" t="s">
        <v>141</v>
      </c>
      <c r="G120" s="23" t="s">
        <v>37</v>
      </c>
      <c r="H120" s="23">
        <v>8</v>
      </c>
      <c r="I120" s="28">
        <v>1</v>
      </c>
      <c r="J120" s="22" t="s">
        <v>41</v>
      </c>
      <c r="K120" s="22"/>
      <c r="L120" s="22"/>
      <c r="M120" s="22" t="s">
        <v>33</v>
      </c>
      <c r="N120" s="23" t="s">
        <v>44</v>
      </c>
      <c r="O120" s="23" t="s">
        <v>53</v>
      </c>
      <c r="P120" s="28">
        <v>0</v>
      </c>
      <c r="Q120" s="28">
        <v>0</v>
      </c>
      <c r="R120" s="9"/>
      <c r="S120" s="9"/>
      <c r="T120" s="3" t="str">
        <f t="shared" si="14"/>
        <v>3O</v>
      </c>
      <c r="U120" s="3" t="str">
        <f t="shared" si="15"/>
        <v>F</v>
      </c>
      <c r="V120" s="3" t="str">
        <f t="shared" si="16"/>
        <v>Open</v>
      </c>
      <c r="W120" t="b">
        <f>VLOOKUP(J120,lists!$B$2:$C$3,2,FALSE)</f>
        <v>1</v>
      </c>
      <c r="X120" t="b">
        <f>VLOOKUP(T120,lists!$B:$C,2,FALSE)</f>
        <v>1</v>
      </c>
      <c r="Y120" t="b">
        <f>IF(AND(H120&gt;=FLAT!$J$1,'Raw - F'!H120&lt;=FLAT!$J$2),TRUE,FALSE)</f>
        <v>1</v>
      </c>
      <c r="Z120" t="b">
        <f>VLOOKUP(U120,lists!$B$7:$C$8,2,FALSE)</f>
        <v>1</v>
      </c>
      <c r="AA120" t="b">
        <f>VLOOKUP(IF(K120="","Open",SUBSTITUTE(K120,"/Nov","")),lists!$B$27:$D$29,2,FALSE)</f>
        <v>1</v>
      </c>
      <c r="AB120" t="b">
        <f>VLOOKUP(I120,lists!B:C,2,FALSE)</f>
        <v>1</v>
      </c>
      <c r="AC120" t="b">
        <f>VLOOKUP(E120,lists!$B$23:$D$25,2,FALSE)</f>
        <v>1</v>
      </c>
      <c r="AD120">
        <f t="shared" si="17"/>
        <v>1</v>
      </c>
    </row>
    <row r="121" spans="1:30" x14ac:dyDescent="0.35">
      <c r="A121" s="4">
        <f t="shared" si="12"/>
        <v>121</v>
      </c>
      <c r="B121" s="4">
        <f t="shared" si="13"/>
        <v>120</v>
      </c>
      <c r="C121" s="20">
        <v>43989</v>
      </c>
      <c r="D121" s="22" t="s">
        <v>122</v>
      </c>
      <c r="E121" s="6" t="str">
        <f>VLOOKUP(D121,lists!$W:$X,2,FALSE)</f>
        <v>Midlands</v>
      </c>
      <c r="F121" s="6" t="s">
        <v>50</v>
      </c>
      <c r="G121" s="7" t="s">
        <v>37</v>
      </c>
      <c r="H121" s="7">
        <v>8</v>
      </c>
      <c r="I121" s="8">
        <v>5</v>
      </c>
      <c r="J121" s="6" t="s">
        <v>41</v>
      </c>
      <c r="K121" s="6" t="s">
        <v>51</v>
      </c>
      <c r="L121" s="6"/>
      <c r="M121" s="6" t="s">
        <v>33</v>
      </c>
      <c r="N121" s="7" t="s">
        <v>44</v>
      </c>
      <c r="O121" s="7" t="s">
        <v>35</v>
      </c>
      <c r="P121" s="8">
        <v>0</v>
      </c>
      <c r="Q121" s="8">
        <v>0</v>
      </c>
      <c r="R121" s="9"/>
      <c r="S121" s="9"/>
      <c r="T121" s="3" t="str">
        <f t="shared" si="14"/>
        <v>3O</v>
      </c>
      <c r="U121" s="3" t="str">
        <f t="shared" si="15"/>
        <v>A</v>
      </c>
      <c r="V121" s="3" t="str">
        <f t="shared" si="16"/>
        <v>Open</v>
      </c>
      <c r="W121" t="b">
        <f>VLOOKUP(J121,lists!$B$2:$C$3,2,FALSE)</f>
        <v>1</v>
      </c>
      <c r="X121" t="b">
        <f>VLOOKUP(T121,lists!$B:$C,2,FALSE)</f>
        <v>1</v>
      </c>
      <c r="Y121" t="b">
        <f>IF(AND(H121&gt;=FLAT!$J$1,'Raw - F'!H121&lt;=FLAT!$J$2),TRUE,FALSE)</f>
        <v>1</v>
      </c>
      <c r="Z121" t="b">
        <f>VLOOKUP(U121,lists!$B$7:$C$8,2,FALSE)</f>
        <v>1</v>
      </c>
      <c r="AA121" t="b">
        <f>VLOOKUP(IF(K121="","Open",SUBSTITUTE(K121,"/Nov","")),lists!$B$27:$D$29,2,FALSE)</f>
        <v>1</v>
      </c>
      <c r="AB121" t="b">
        <f>VLOOKUP(I121,lists!B:C,2,FALSE)</f>
        <v>1</v>
      </c>
      <c r="AC121" t="b">
        <f>VLOOKUP(E121,lists!$B$23:$D$25,2,FALSE)</f>
        <v>1</v>
      </c>
      <c r="AD121">
        <f t="shared" si="17"/>
        <v>1</v>
      </c>
    </row>
    <row r="122" spans="1:30" x14ac:dyDescent="0.35">
      <c r="A122" s="4">
        <f t="shared" si="12"/>
        <v>122</v>
      </c>
      <c r="B122" s="4">
        <f t="shared" si="13"/>
        <v>121</v>
      </c>
      <c r="C122" s="20">
        <v>43989</v>
      </c>
      <c r="D122" s="22" t="s">
        <v>122</v>
      </c>
      <c r="E122" s="6" t="str">
        <f>VLOOKUP(D122,lists!$W:$X,2,FALSE)</f>
        <v>Midlands</v>
      </c>
      <c r="F122" s="6" t="s">
        <v>30</v>
      </c>
      <c r="G122" s="7" t="s">
        <v>37</v>
      </c>
      <c r="H122" s="7">
        <v>8</v>
      </c>
      <c r="I122" s="8">
        <v>2</v>
      </c>
      <c r="J122" s="6" t="s">
        <v>32</v>
      </c>
      <c r="K122" s="6"/>
      <c r="L122" s="6"/>
      <c r="M122" s="6" t="s">
        <v>33</v>
      </c>
      <c r="N122" s="7" t="s">
        <v>34</v>
      </c>
      <c r="O122" s="7" t="s">
        <v>35</v>
      </c>
      <c r="P122" s="8">
        <v>81</v>
      </c>
      <c r="Q122" s="8">
        <v>100</v>
      </c>
      <c r="R122" s="9"/>
      <c r="S122" s="9"/>
      <c r="T122" s="3" t="str">
        <f t="shared" si="14"/>
        <v>Other</v>
      </c>
      <c r="U122" s="3" t="str">
        <f t="shared" si="15"/>
        <v>A</v>
      </c>
      <c r="V122" s="3" t="str">
        <f t="shared" si="16"/>
        <v>81-100</v>
      </c>
      <c r="W122" t="b">
        <f>VLOOKUP(J122,lists!$B$2:$C$3,2,FALSE)</f>
        <v>1</v>
      </c>
      <c r="X122" t="b">
        <f>VLOOKUP(T122,lists!$B:$C,2,FALSE)</f>
        <v>1</v>
      </c>
      <c r="Y122" t="b">
        <f>IF(AND(H122&gt;=FLAT!$J$1,'Raw - F'!H122&lt;=FLAT!$J$2),TRUE,FALSE)</f>
        <v>1</v>
      </c>
      <c r="Z122" t="b">
        <f>VLOOKUP(U122,lists!$B$7:$C$8,2,FALSE)</f>
        <v>1</v>
      </c>
      <c r="AA122" t="b">
        <f>VLOOKUP(IF(K122="","Open",SUBSTITUTE(K122,"/Nov","")),lists!$B$27:$D$29,2,FALSE)</f>
        <v>1</v>
      </c>
      <c r="AB122" t="b">
        <f>VLOOKUP(I122,lists!B:C,2,FALSE)</f>
        <v>1</v>
      </c>
      <c r="AC122" t="b">
        <f>VLOOKUP(E122,lists!$B$23:$D$25,2,FALSE)</f>
        <v>1</v>
      </c>
      <c r="AD122">
        <f t="shared" si="17"/>
        <v>1</v>
      </c>
    </row>
    <row r="123" spans="1:30" x14ac:dyDescent="0.35">
      <c r="A123" s="4">
        <f t="shared" si="12"/>
        <v>123</v>
      </c>
      <c r="B123" s="4">
        <f t="shared" si="13"/>
        <v>122</v>
      </c>
      <c r="C123" s="20">
        <v>43989</v>
      </c>
      <c r="D123" s="22" t="s">
        <v>122</v>
      </c>
      <c r="E123" s="6" t="str">
        <f>VLOOKUP(D123,lists!$W:$X,2,FALSE)</f>
        <v>Midlands</v>
      </c>
      <c r="F123" s="22" t="s">
        <v>142</v>
      </c>
      <c r="G123" s="23" t="s">
        <v>46</v>
      </c>
      <c r="H123" s="23">
        <v>10</v>
      </c>
      <c r="I123" s="28">
        <v>1</v>
      </c>
      <c r="J123" s="22" t="s">
        <v>41</v>
      </c>
      <c r="K123" s="22"/>
      <c r="L123" s="22"/>
      <c r="M123" s="22" t="s">
        <v>33</v>
      </c>
      <c r="N123" s="23" t="s">
        <v>44</v>
      </c>
      <c r="O123" s="23" t="s">
        <v>53</v>
      </c>
      <c r="P123" s="28">
        <v>0</v>
      </c>
      <c r="Q123" s="28">
        <v>0</v>
      </c>
      <c r="R123" s="9"/>
      <c r="S123" s="9"/>
      <c r="T123" s="3" t="str">
        <f t="shared" si="14"/>
        <v>3O</v>
      </c>
      <c r="U123" s="3" t="str">
        <f t="shared" si="15"/>
        <v>F</v>
      </c>
      <c r="V123" s="3" t="str">
        <f t="shared" si="16"/>
        <v>Open</v>
      </c>
      <c r="W123" t="b">
        <f>VLOOKUP(J123,lists!$B$2:$C$3,2,FALSE)</f>
        <v>1</v>
      </c>
      <c r="X123" t="b">
        <f>VLOOKUP(T123,lists!$B:$C,2,FALSE)</f>
        <v>1</v>
      </c>
      <c r="Y123" t="b">
        <f>IF(AND(H123&gt;=FLAT!$J$1,'Raw - F'!H123&lt;=FLAT!$J$2),TRUE,FALSE)</f>
        <v>1</v>
      </c>
      <c r="Z123" t="b">
        <f>VLOOKUP(U123,lists!$B$7:$C$8,2,FALSE)</f>
        <v>1</v>
      </c>
      <c r="AA123" t="b">
        <f>VLOOKUP(IF(K123="","Open",SUBSTITUTE(K123,"/Nov","")),lists!$B$27:$D$29,2,FALSE)</f>
        <v>1</v>
      </c>
      <c r="AB123" t="b">
        <f>VLOOKUP(I123,lists!B:C,2,FALSE)</f>
        <v>1</v>
      </c>
      <c r="AC123" t="b">
        <f>VLOOKUP(E123,lists!$B$23:$D$25,2,FALSE)</f>
        <v>1</v>
      </c>
      <c r="AD123">
        <f t="shared" si="17"/>
        <v>1</v>
      </c>
    </row>
    <row r="124" spans="1:30" x14ac:dyDescent="0.35">
      <c r="A124" s="4">
        <f t="shared" si="12"/>
        <v>124</v>
      </c>
      <c r="B124" s="4">
        <f t="shared" si="13"/>
        <v>123</v>
      </c>
      <c r="C124" s="5">
        <v>43989</v>
      </c>
      <c r="D124" s="6" t="s">
        <v>122</v>
      </c>
      <c r="E124" s="6" t="str">
        <f>VLOOKUP(D124,lists!$W:$X,2,FALSE)</f>
        <v>Midlands</v>
      </c>
      <c r="F124" s="6" t="s">
        <v>30</v>
      </c>
      <c r="G124" s="7" t="s">
        <v>46</v>
      </c>
      <c r="H124" s="7">
        <v>10</v>
      </c>
      <c r="I124" s="8">
        <v>3</v>
      </c>
      <c r="J124" s="6" t="s">
        <v>32</v>
      </c>
      <c r="K124" s="6"/>
      <c r="L124" s="6"/>
      <c r="M124" s="6" t="s">
        <v>33</v>
      </c>
      <c r="N124" s="7" t="s">
        <v>34</v>
      </c>
      <c r="O124" s="7" t="s">
        <v>35</v>
      </c>
      <c r="P124" s="8">
        <v>71</v>
      </c>
      <c r="Q124" s="8">
        <v>90</v>
      </c>
      <c r="R124" s="28"/>
      <c r="S124" s="26"/>
      <c r="T124" s="3" t="str">
        <f t="shared" si="14"/>
        <v>Other</v>
      </c>
      <c r="U124" s="3" t="str">
        <f t="shared" si="15"/>
        <v>A</v>
      </c>
      <c r="V124" s="3" t="str">
        <f t="shared" si="16"/>
        <v>71-90</v>
      </c>
      <c r="W124" t="b">
        <f>VLOOKUP(J124,lists!$B$2:$C$3,2,FALSE)</f>
        <v>1</v>
      </c>
      <c r="X124" t="b">
        <f>VLOOKUP(T124,lists!$B:$C,2,FALSE)</f>
        <v>1</v>
      </c>
      <c r="Y124" t="b">
        <f>IF(AND(H124&gt;=FLAT!$J$1,'Raw - F'!H124&lt;=FLAT!$J$2),TRUE,FALSE)</f>
        <v>1</v>
      </c>
      <c r="Z124" t="b">
        <f>VLOOKUP(U124,lists!$B$7:$C$8,2,FALSE)</f>
        <v>1</v>
      </c>
      <c r="AA124" t="b">
        <f>VLOOKUP(IF(K124="","Open",SUBSTITUTE(K124,"/Nov","")),lists!$B$27:$D$29,2,FALSE)</f>
        <v>1</v>
      </c>
      <c r="AB124" t="b">
        <f>VLOOKUP(I124,lists!B:C,2,FALSE)</f>
        <v>1</v>
      </c>
      <c r="AC124" t="b">
        <f>VLOOKUP(E124,lists!$B$23:$D$25,2,FALSE)</f>
        <v>1</v>
      </c>
      <c r="AD124">
        <f t="shared" si="17"/>
        <v>1</v>
      </c>
    </row>
    <row r="125" spans="1:30" x14ac:dyDescent="0.35">
      <c r="A125" s="4">
        <f t="shared" si="12"/>
        <v>125</v>
      </c>
      <c r="B125" s="4">
        <f t="shared" si="13"/>
        <v>124</v>
      </c>
      <c r="C125" s="20">
        <v>43989</v>
      </c>
      <c r="D125" s="22" t="s">
        <v>122</v>
      </c>
      <c r="E125" s="6" t="str">
        <f>VLOOKUP(D125,lists!$W:$X,2,FALSE)</f>
        <v>Midlands</v>
      </c>
      <c r="F125" s="6" t="s">
        <v>30</v>
      </c>
      <c r="G125" s="7" t="s">
        <v>46</v>
      </c>
      <c r="H125" s="7">
        <v>10</v>
      </c>
      <c r="I125" s="8">
        <v>2</v>
      </c>
      <c r="J125" s="6" t="s">
        <v>32</v>
      </c>
      <c r="K125" s="6"/>
      <c r="L125" s="6"/>
      <c r="M125" s="6" t="s">
        <v>33</v>
      </c>
      <c r="N125" s="7" t="s">
        <v>34</v>
      </c>
      <c r="O125" s="7" t="s">
        <v>35</v>
      </c>
      <c r="P125" s="8">
        <v>86</v>
      </c>
      <c r="Q125" s="26">
        <v>105</v>
      </c>
      <c r="R125" s="26"/>
      <c r="S125" s="38"/>
      <c r="T125" s="3" t="str">
        <f t="shared" si="14"/>
        <v>Other</v>
      </c>
      <c r="U125" s="3" t="str">
        <f t="shared" si="15"/>
        <v>A</v>
      </c>
      <c r="V125" s="3" t="str">
        <f t="shared" si="16"/>
        <v>86-105</v>
      </c>
      <c r="W125" t="b">
        <f>VLOOKUP(J125,lists!$B$2:$C$3,2,FALSE)</f>
        <v>1</v>
      </c>
      <c r="X125" t="b">
        <f>VLOOKUP(T125,lists!$B:$C,2,FALSE)</f>
        <v>1</v>
      </c>
      <c r="Y125" t="b">
        <f>IF(AND(H125&gt;=FLAT!$J$1,'Raw - F'!H125&lt;=FLAT!$J$2),TRUE,FALSE)</f>
        <v>1</v>
      </c>
      <c r="Z125" t="b">
        <f>VLOOKUP(U125,lists!$B$7:$C$8,2,FALSE)</f>
        <v>1</v>
      </c>
      <c r="AA125" t="b">
        <f>VLOOKUP(IF(K125="","Open",SUBSTITUTE(K125,"/Nov","")),lists!$B$27:$D$29,2,FALSE)</f>
        <v>1</v>
      </c>
      <c r="AB125" t="b">
        <f>VLOOKUP(I125,lists!B:C,2,FALSE)</f>
        <v>1</v>
      </c>
      <c r="AC125" t="b">
        <f>VLOOKUP(E125,lists!$B$23:$D$25,2,FALSE)</f>
        <v>1</v>
      </c>
      <c r="AD125">
        <f t="shared" si="17"/>
        <v>1</v>
      </c>
    </row>
    <row r="126" spans="1:30" x14ac:dyDescent="0.35">
      <c r="A126" s="4">
        <f t="shared" si="12"/>
        <v>126</v>
      </c>
      <c r="B126" s="4">
        <f t="shared" si="13"/>
        <v>125</v>
      </c>
      <c r="C126" s="20">
        <v>43989</v>
      </c>
      <c r="D126" s="22" t="s">
        <v>122</v>
      </c>
      <c r="E126" s="6" t="str">
        <f>VLOOKUP(D126,lists!$W:$X,2,FALSE)</f>
        <v>Midlands</v>
      </c>
      <c r="F126" s="22" t="s">
        <v>143</v>
      </c>
      <c r="G126" s="23" t="s">
        <v>31</v>
      </c>
      <c r="H126" s="23">
        <v>12</v>
      </c>
      <c r="I126" s="28">
        <v>1</v>
      </c>
      <c r="J126" s="22" t="s">
        <v>41</v>
      </c>
      <c r="K126" s="22"/>
      <c r="L126" s="22"/>
      <c r="M126" s="22" t="s">
        <v>33</v>
      </c>
      <c r="N126" s="23" t="s">
        <v>34</v>
      </c>
      <c r="O126" s="23" t="s">
        <v>35</v>
      </c>
      <c r="P126" s="28">
        <v>0</v>
      </c>
      <c r="Q126" s="28">
        <v>0</v>
      </c>
      <c r="R126" s="28"/>
      <c r="T126" s="3" t="str">
        <f t="shared" si="14"/>
        <v>Other</v>
      </c>
      <c r="U126" s="3" t="str">
        <f t="shared" si="15"/>
        <v>A</v>
      </c>
      <c r="V126" s="3" t="str">
        <f t="shared" si="16"/>
        <v>Open</v>
      </c>
      <c r="W126" t="b">
        <f>VLOOKUP(J126,lists!$B$2:$C$3,2,FALSE)</f>
        <v>1</v>
      </c>
      <c r="X126" t="b">
        <f>VLOOKUP(T126,lists!$B:$C,2,FALSE)</f>
        <v>1</v>
      </c>
      <c r="Y126" t="b">
        <f>IF(AND(H126&gt;=FLAT!$J$1,'Raw - F'!H126&lt;=FLAT!$J$2),TRUE,FALSE)</f>
        <v>1</v>
      </c>
      <c r="Z126" t="b">
        <f>VLOOKUP(U126,lists!$B$7:$C$8,2,FALSE)</f>
        <v>1</v>
      </c>
      <c r="AA126" t="b">
        <f>VLOOKUP(IF(K126="","Open",SUBSTITUTE(K126,"/Nov","")),lists!$B$27:$D$29,2,FALSE)</f>
        <v>1</v>
      </c>
      <c r="AB126" t="b">
        <f>VLOOKUP(I126,lists!B:C,2,FALSE)</f>
        <v>1</v>
      </c>
      <c r="AC126" t="b">
        <f>VLOOKUP(E126,lists!$B$23:$D$25,2,FALSE)</f>
        <v>1</v>
      </c>
      <c r="AD126">
        <f t="shared" si="17"/>
        <v>1</v>
      </c>
    </row>
    <row r="127" spans="1:30" x14ac:dyDescent="0.35">
      <c r="A127" s="4">
        <f t="shared" si="12"/>
        <v>127</v>
      </c>
      <c r="B127" s="4">
        <f t="shared" si="13"/>
        <v>126</v>
      </c>
      <c r="C127" s="5">
        <v>43990</v>
      </c>
      <c r="D127" s="6" t="s">
        <v>162</v>
      </c>
      <c r="E127" s="6" t="str">
        <f>VLOOKUP(D127,lists!$W:$X,2,FALSE)</f>
        <v>South</v>
      </c>
      <c r="F127" s="6" t="s">
        <v>30</v>
      </c>
      <c r="G127" s="7" t="s">
        <v>52</v>
      </c>
      <c r="H127" s="7">
        <v>7</v>
      </c>
      <c r="I127" s="8">
        <v>6</v>
      </c>
      <c r="J127" s="6" t="s">
        <v>32</v>
      </c>
      <c r="K127" s="6"/>
      <c r="L127" s="6"/>
      <c r="M127" s="6" t="s">
        <v>33</v>
      </c>
      <c r="N127" s="7" t="s">
        <v>44</v>
      </c>
      <c r="O127" s="7" t="s">
        <v>35</v>
      </c>
      <c r="P127" s="8">
        <v>46</v>
      </c>
      <c r="Q127" s="8">
        <v>65</v>
      </c>
      <c r="R127" s="9"/>
      <c r="S127" s="9"/>
      <c r="T127" s="3" t="str">
        <f t="shared" si="14"/>
        <v>3O</v>
      </c>
      <c r="U127" s="3" t="str">
        <f t="shared" si="15"/>
        <v>A</v>
      </c>
      <c r="V127" s="3" t="str">
        <f t="shared" si="16"/>
        <v>46-65</v>
      </c>
      <c r="W127" t="b">
        <f>VLOOKUP(J127,lists!$B$2:$C$3,2,FALSE)</f>
        <v>1</v>
      </c>
      <c r="X127" t="b">
        <f>VLOOKUP(T127,lists!$B:$C,2,FALSE)</f>
        <v>1</v>
      </c>
      <c r="Y127" t="b">
        <f>IF(AND(H127&gt;=FLAT!$J$1,'Raw - F'!H127&lt;=FLAT!$J$2),TRUE,FALSE)</f>
        <v>1</v>
      </c>
      <c r="Z127" t="b">
        <f>VLOOKUP(U127,lists!$B$7:$C$8,2,FALSE)</f>
        <v>1</v>
      </c>
      <c r="AA127" t="b">
        <f>VLOOKUP(IF(K127="","Open",SUBSTITUTE(K127,"/Nov","")),lists!$B$27:$D$29,2,FALSE)</f>
        <v>1</v>
      </c>
      <c r="AB127" t="b">
        <f>VLOOKUP(I127,lists!B:C,2,FALSE)</f>
        <v>1</v>
      </c>
      <c r="AC127" t="b">
        <f>VLOOKUP(E127,lists!$B$23:$D$25,2,FALSE)</f>
        <v>1</v>
      </c>
      <c r="AD127">
        <f t="shared" si="17"/>
        <v>1</v>
      </c>
    </row>
    <row r="128" spans="1:30" x14ac:dyDescent="0.35">
      <c r="A128" s="4">
        <f t="shared" si="12"/>
        <v>128</v>
      </c>
      <c r="B128" s="4">
        <f t="shared" si="13"/>
        <v>127</v>
      </c>
      <c r="C128" s="5">
        <v>43990</v>
      </c>
      <c r="D128" s="6" t="s">
        <v>162</v>
      </c>
      <c r="E128" s="6" t="str">
        <f>VLOOKUP(D128,lists!$W:$X,2,FALSE)</f>
        <v>South</v>
      </c>
      <c r="F128" s="6" t="s">
        <v>30</v>
      </c>
      <c r="G128" s="7" t="s">
        <v>40</v>
      </c>
      <c r="H128" s="7">
        <v>5</v>
      </c>
      <c r="I128" s="8">
        <v>4</v>
      </c>
      <c r="J128" s="6" t="s">
        <v>32</v>
      </c>
      <c r="K128" s="6"/>
      <c r="L128" s="6"/>
      <c r="M128" s="6" t="s">
        <v>33</v>
      </c>
      <c r="N128" s="7" t="s">
        <v>34</v>
      </c>
      <c r="O128" s="7" t="s">
        <v>35</v>
      </c>
      <c r="P128" s="8">
        <v>63</v>
      </c>
      <c r="Q128" s="8">
        <v>82</v>
      </c>
      <c r="R128" s="26"/>
      <c r="S128" s="26"/>
      <c r="T128" s="3" t="str">
        <f t="shared" si="14"/>
        <v>Other</v>
      </c>
      <c r="U128" s="3" t="str">
        <f t="shared" si="15"/>
        <v>A</v>
      </c>
      <c r="V128" s="3" t="str">
        <f t="shared" si="16"/>
        <v>63-82</v>
      </c>
      <c r="W128" t="b">
        <f>VLOOKUP(J128,lists!$B$2:$C$3,2,FALSE)</f>
        <v>1</v>
      </c>
      <c r="X128" t="b">
        <f>VLOOKUP(T128,lists!$B:$C,2,FALSE)</f>
        <v>1</v>
      </c>
      <c r="Y128" t="b">
        <f>IF(AND(H128&gt;=FLAT!$J$1,'Raw - F'!H128&lt;=FLAT!$J$2),TRUE,FALSE)</f>
        <v>1</v>
      </c>
      <c r="Z128" t="b">
        <f>VLOOKUP(U128,lists!$B$7:$C$8,2,FALSE)</f>
        <v>1</v>
      </c>
      <c r="AA128" t="b">
        <f>VLOOKUP(IF(K128="","Open",SUBSTITUTE(K128,"/Nov","")),lists!$B$27:$D$29,2,FALSE)</f>
        <v>1</v>
      </c>
      <c r="AB128" t="b">
        <f>VLOOKUP(I128,lists!B:C,2,FALSE)</f>
        <v>1</v>
      </c>
      <c r="AC128" t="b">
        <f>VLOOKUP(E128,lists!$B$23:$D$25,2,FALSE)</f>
        <v>1</v>
      </c>
      <c r="AD128">
        <f t="shared" si="17"/>
        <v>1</v>
      </c>
    </row>
    <row r="129" spans="1:30" x14ac:dyDescent="0.35">
      <c r="A129" s="4">
        <f t="shared" si="12"/>
        <v>129</v>
      </c>
      <c r="B129" s="4">
        <f t="shared" si="13"/>
        <v>128</v>
      </c>
      <c r="C129" s="5">
        <v>43990</v>
      </c>
      <c r="D129" s="6" t="s">
        <v>162</v>
      </c>
      <c r="E129" s="6" t="str">
        <f>VLOOKUP(D129,lists!$W:$X,2,FALSE)</f>
        <v>South</v>
      </c>
      <c r="F129" s="6" t="s">
        <v>30</v>
      </c>
      <c r="G129" s="7" t="s">
        <v>38</v>
      </c>
      <c r="H129" s="7">
        <v>6</v>
      </c>
      <c r="I129" s="8">
        <v>4</v>
      </c>
      <c r="J129" s="6" t="s">
        <v>32</v>
      </c>
      <c r="K129" s="6"/>
      <c r="L129" s="6"/>
      <c r="M129" s="6" t="s">
        <v>33</v>
      </c>
      <c r="N129" s="7" t="s">
        <v>34</v>
      </c>
      <c r="O129" s="7" t="s">
        <v>35</v>
      </c>
      <c r="P129" s="8">
        <v>63</v>
      </c>
      <c r="Q129" s="8">
        <v>82</v>
      </c>
      <c r="R129" s="26"/>
      <c r="S129" s="26"/>
      <c r="T129" s="3" t="str">
        <f t="shared" si="14"/>
        <v>Other</v>
      </c>
      <c r="U129" s="3" t="str">
        <f t="shared" si="15"/>
        <v>A</v>
      </c>
      <c r="V129" s="3" t="str">
        <f t="shared" si="16"/>
        <v>63-82</v>
      </c>
      <c r="W129" t="b">
        <f>VLOOKUP(J129,lists!$B$2:$C$3,2,FALSE)</f>
        <v>1</v>
      </c>
      <c r="X129" t="b">
        <f>VLOOKUP(T129,lists!$B:$C,2,FALSE)</f>
        <v>1</v>
      </c>
      <c r="Y129" t="b">
        <f>IF(AND(H129&gt;=FLAT!$J$1,'Raw - F'!H129&lt;=FLAT!$J$2),TRUE,FALSE)</f>
        <v>1</v>
      </c>
      <c r="Z129" t="b">
        <f>VLOOKUP(U129,lists!$B$7:$C$8,2,FALSE)</f>
        <v>1</v>
      </c>
      <c r="AA129" t="b">
        <f>VLOOKUP(IF(K129="","Open",SUBSTITUTE(K129,"/Nov","")),lists!$B$27:$D$29,2,FALSE)</f>
        <v>1</v>
      </c>
      <c r="AB129" t="b">
        <f>VLOOKUP(I129,lists!B:C,2,FALSE)</f>
        <v>1</v>
      </c>
      <c r="AC129" t="b">
        <f>VLOOKUP(E129,lists!$B$23:$D$25,2,FALSE)</f>
        <v>1</v>
      </c>
      <c r="AD129">
        <f t="shared" si="17"/>
        <v>1</v>
      </c>
    </row>
    <row r="130" spans="1:30" x14ac:dyDescent="0.35">
      <c r="A130" s="4">
        <f t="shared" si="12"/>
        <v>130</v>
      </c>
      <c r="B130" s="4">
        <f t="shared" si="13"/>
        <v>129</v>
      </c>
      <c r="C130" s="5">
        <v>43990</v>
      </c>
      <c r="D130" s="6" t="s">
        <v>162</v>
      </c>
      <c r="E130" s="6" t="str">
        <f>VLOOKUP(D130,lists!$W:$X,2,FALSE)</f>
        <v>South</v>
      </c>
      <c r="F130" s="6" t="s">
        <v>30</v>
      </c>
      <c r="G130" s="7" t="s">
        <v>38</v>
      </c>
      <c r="H130" s="7">
        <v>6</v>
      </c>
      <c r="I130" s="8">
        <v>6</v>
      </c>
      <c r="J130" s="6" t="s">
        <v>32</v>
      </c>
      <c r="K130" s="6"/>
      <c r="L130" s="6"/>
      <c r="M130" s="6" t="s">
        <v>33</v>
      </c>
      <c r="N130" s="7" t="s">
        <v>34</v>
      </c>
      <c r="O130" s="7" t="s">
        <v>35</v>
      </c>
      <c r="P130" s="8">
        <v>46</v>
      </c>
      <c r="Q130" s="8">
        <v>65</v>
      </c>
      <c r="R130" s="26"/>
      <c r="S130" s="26"/>
      <c r="T130" s="3" t="str">
        <f t="shared" si="14"/>
        <v>Other</v>
      </c>
      <c r="U130" s="3" t="str">
        <f t="shared" si="15"/>
        <v>A</v>
      </c>
      <c r="V130" s="3" t="str">
        <f t="shared" si="16"/>
        <v>46-65</v>
      </c>
      <c r="W130" t="b">
        <f>VLOOKUP(J130,lists!$B$2:$C$3,2,FALSE)</f>
        <v>1</v>
      </c>
      <c r="X130" t="b">
        <f>VLOOKUP(T130,lists!$B:$C,2,FALSE)</f>
        <v>1</v>
      </c>
      <c r="Y130" t="b">
        <f>IF(AND(H130&gt;=FLAT!$J$1,'Raw - F'!H130&lt;=FLAT!$J$2),TRUE,FALSE)</f>
        <v>1</v>
      </c>
      <c r="Z130" t="b">
        <f>VLOOKUP(U130,lists!$B$7:$C$8,2,FALSE)</f>
        <v>1</v>
      </c>
      <c r="AA130" t="b">
        <f>VLOOKUP(IF(K130="","Open",SUBSTITUTE(K130,"/Nov","")),lists!$B$27:$D$29,2,FALSE)</f>
        <v>1</v>
      </c>
      <c r="AB130" t="b">
        <f>VLOOKUP(I130,lists!B:C,2,FALSE)</f>
        <v>1</v>
      </c>
      <c r="AC130" t="b">
        <f>VLOOKUP(E130,lists!$B$23:$D$25,2,FALSE)</f>
        <v>1</v>
      </c>
      <c r="AD130">
        <f t="shared" si="17"/>
        <v>1</v>
      </c>
    </row>
    <row r="131" spans="1:30" x14ac:dyDescent="0.35">
      <c r="A131" s="4">
        <f t="shared" si="12"/>
        <v>131</v>
      </c>
      <c r="B131" s="4">
        <f t="shared" si="13"/>
        <v>130</v>
      </c>
      <c r="C131" s="5">
        <v>43990</v>
      </c>
      <c r="D131" s="6" t="s">
        <v>162</v>
      </c>
      <c r="E131" s="6" t="str">
        <f>VLOOKUP(D131,lists!$W:$X,2,FALSE)</f>
        <v>South</v>
      </c>
      <c r="F131" s="6" t="s">
        <v>30</v>
      </c>
      <c r="G131" s="7" t="s">
        <v>52</v>
      </c>
      <c r="H131" s="7">
        <v>7</v>
      </c>
      <c r="I131" s="8">
        <v>6</v>
      </c>
      <c r="J131" s="6" t="s">
        <v>32</v>
      </c>
      <c r="K131" s="6"/>
      <c r="L131" s="6"/>
      <c r="M131" s="6" t="s">
        <v>33</v>
      </c>
      <c r="N131" s="7" t="s">
        <v>34</v>
      </c>
      <c r="O131" s="7" t="s">
        <v>35</v>
      </c>
      <c r="P131" s="8">
        <v>46</v>
      </c>
      <c r="Q131" s="8">
        <v>63</v>
      </c>
      <c r="R131" s="26"/>
      <c r="S131" s="26"/>
      <c r="T131" s="3" t="str">
        <f t="shared" si="14"/>
        <v>Other</v>
      </c>
      <c r="U131" s="3" t="str">
        <f t="shared" si="15"/>
        <v>A</v>
      </c>
      <c r="V131" s="3" t="str">
        <f t="shared" si="16"/>
        <v>46-63</v>
      </c>
      <c r="W131" t="b">
        <f>VLOOKUP(J131,lists!$B$2:$C$3,2,FALSE)</f>
        <v>1</v>
      </c>
      <c r="X131" t="b">
        <f>VLOOKUP(T131,lists!$B:$C,2,FALSE)</f>
        <v>1</v>
      </c>
      <c r="Y131" t="b">
        <f>IF(AND(H131&gt;=FLAT!$J$1,'Raw - F'!H131&lt;=FLAT!$J$2),TRUE,FALSE)</f>
        <v>1</v>
      </c>
      <c r="Z131" t="b">
        <f>VLOOKUP(U131,lists!$B$7:$C$8,2,FALSE)</f>
        <v>1</v>
      </c>
      <c r="AA131" t="b">
        <f>VLOOKUP(IF(K131="","Open",SUBSTITUTE(K131,"/Nov","")),lists!$B$27:$D$29,2,FALSE)</f>
        <v>1</v>
      </c>
      <c r="AB131" t="b">
        <f>VLOOKUP(I131,lists!B:C,2,FALSE)</f>
        <v>1</v>
      </c>
      <c r="AC131" t="b">
        <f>VLOOKUP(E131,lists!$B$23:$D$25,2,FALSE)</f>
        <v>1</v>
      </c>
      <c r="AD131">
        <f t="shared" si="17"/>
        <v>1</v>
      </c>
    </row>
    <row r="132" spans="1:30" x14ac:dyDescent="0.35">
      <c r="A132" s="4">
        <f t="shared" si="12"/>
        <v>132</v>
      </c>
      <c r="B132" s="4">
        <f t="shared" si="13"/>
        <v>131</v>
      </c>
      <c r="C132" s="5">
        <v>43990</v>
      </c>
      <c r="D132" s="6" t="s">
        <v>162</v>
      </c>
      <c r="E132" s="6" t="str">
        <f>VLOOKUP(D132,lists!$W:$X,2,FALSE)</f>
        <v>South</v>
      </c>
      <c r="F132" s="6" t="s">
        <v>54</v>
      </c>
      <c r="G132" s="7" t="s">
        <v>37</v>
      </c>
      <c r="H132" s="7">
        <v>8</v>
      </c>
      <c r="I132" s="8">
        <v>5</v>
      </c>
      <c r="J132" s="6" t="s">
        <v>41</v>
      </c>
      <c r="K132" s="6" t="s">
        <v>51</v>
      </c>
      <c r="L132" s="6"/>
      <c r="M132" s="6" t="s">
        <v>33</v>
      </c>
      <c r="N132" s="7" t="s">
        <v>44</v>
      </c>
      <c r="O132" s="7" t="s">
        <v>53</v>
      </c>
      <c r="P132" s="8">
        <v>0</v>
      </c>
      <c r="Q132" s="8">
        <v>0</v>
      </c>
      <c r="R132" s="26"/>
      <c r="S132" s="26"/>
      <c r="T132" s="3" t="str">
        <f t="shared" si="14"/>
        <v>3O</v>
      </c>
      <c r="U132" s="3" t="str">
        <f t="shared" si="15"/>
        <v>F</v>
      </c>
      <c r="V132" s="3" t="str">
        <f t="shared" si="16"/>
        <v>Open</v>
      </c>
      <c r="W132" t="b">
        <f>VLOOKUP(J132,lists!$B$2:$C$3,2,FALSE)</f>
        <v>1</v>
      </c>
      <c r="X132" t="b">
        <f>VLOOKUP(T132,lists!$B:$C,2,FALSE)</f>
        <v>1</v>
      </c>
      <c r="Y132" t="b">
        <f>IF(AND(H132&gt;=FLAT!$J$1,'Raw - F'!H132&lt;=FLAT!$J$2),TRUE,FALSE)</f>
        <v>1</v>
      </c>
      <c r="Z132" t="b">
        <f>VLOOKUP(U132,lists!$B$7:$C$8,2,FALSE)</f>
        <v>1</v>
      </c>
      <c r="AA132" t="b">
        <f>VLOOKUP(IF(K132="","Open",SUBSTITUTE(K132,"/Nov","")),lists!$B$27:$D$29,2,FALSE)</f>
        <v>1</v>
      </c>
      <c r="AB132" t="b">
        <f>VLOOKUP(I132,lists!B:C,2,FALSE)</f>
        <v>1</v>
      </c>
      <c r="AC132" t="b">
        <f>VLOOKUP(E132,lists!$B$23:$D$25,2,FALSE)</f>
        <v>1</v>
      </c>
      <c r="AD132">
        <f t="shared" si="17"/>
        <v>1</v>
      </c>
    </row>
    <row r="133" spans="1:30" x14ac:dyDescent="0.35">
      <c r="A133" s="4">
        <f t="shared" si="12"/>
        <v>133</v>
      </c>
      <c r="B133" s="4">
        <f t="shared" si="13"/>
        <v>132</v>
      </c>
      <c r="C133" s="5">
        <v>43990</v>
      </c>
      <c r="D133" s="6" t="s">
        <v>162</v>
      </c>
      <c r="E133" s="6" t="str">
        <f>VLOOKUP(D133,lists!$W:$X,2,FALSE)</f>
        <v>South</v>
      </c>
      <c r="F133" s="6" t="s">
        <v>30</v>
      </c>
      <c r="G133" s="7" t="s">
        <v>37</v>
      </c>
      <c r="H133" s="7">
        <v>8</v>
      </c>
      <c r="I133" s="8">
        <v>6</v>
      </c>
      <c r="J133" s="6" t="s">
        <v>32</v>
      </c>
      <c r="K133" s="6"/>
      <c r="L133" s="6"/>
      <c r="M133" s="6" t="s">
        <v>33</v>
      </c>
      <c r="N133" s="7" t="s">
        <v>34</v>
      </c>
      <c r="O133" s="7" t="s">
        <v>35</v>
      </c>
      <c r="P133" s="8">
        <v>46</v>
      </c>
      <c r="Q133" s="8">
        <v>62</v>
      </c>
      <c r="T133" s="3" t="str">
        <f t="shared" si="14"/>
        <v>Other</v>
      </c>
      <c r="U133" s="3" t="str">
        <f t="shared" si="15"/>
        <v>A</v>
      </c>
      <c r="V133" s="3" t="str">
        <f t="shared" si="16"/>
        <v>46-62</v>
      </c>
      <c r="W133" t="b">
        <f>VLOOKUP(J133,lists!$B$2:$C$3,2,FALSE)</f>
        <v>1</v>
      </c>
      <c r="X133" t="b">
        <f>VLOOKUP(T133,lists!$B:$C,2,FALSE)</f>
        <v>1</v>
      </c>
      <c r="Y133" t="b">
        <f>IF(AND(H133&gt;=FLAT!$J$1,'Raw - F'!H133&lt;=FLAT!$J$2),TRUE,FALSE)</f>
        <v>1</v>
      </c>
      <c r="Z133" t="b">
        <f>VLOOKUP(U133,lists!$B$7:$C$8,2,FALSE)</f>
        <v>1</v>
      </c>
      <c r="AA133" t="b">
        <f>VLOOKUP(IF(K133="","Open",SUBSTITUTE(K133,"/Nov","")),lists!$B$27:$D$29,2,FALSE)</f>
        <v>1</v>
      </c>
      <c r="AB133" t="b">
        <f>VLOOKUP(I133,lists!B:C,2,FALSE)</f>
        <v>1</v>
      </c>
      <c r="AC133" t="b">
        <f>VLOOKUP(E133,lists!$B$23:$D$25,2,FALSE)</f>
        <v>1</v>
      </c>
      <c r="AD133">
        <f t="shared" si="17"/>
        <v>1</v>
      </c>
    </row>
    <row r="134" spans="1:30" x14ac:dyDescent="0.35">
      <c r="A134" s="4">
        <f t="shared" si="12"/>
        <v>134</v>
      </c>
      <c r="B134" s="4">
        <f t="shared" si="13"/>
        <v>133</v>
      </c>
      <c r="C134" s="5">
        <v>43990</v>
      </c>
      <c r="D134" s="6" t="s">
        <v>162</v>
      </c>
      <c r="E134" s="6" t="str">
        <f>VLOOKUP(D134,lists!$W:$X,2,FALSE)</f>
        <v>South</v>
      </c>
      <c r="F134" s="6" t="s">
        <v>30</v>
      </c>
      <c r="G134" s="7" t="s">
        <v>46</v>
      </c>
      <c r="H134" s="7">
        <v>10</v>
      </c>
      <c r="I134" s="8">
        <v>4</v>
      </c>
      <c r="J134" s="6" t="s">
        <v>32</v>
      </c>
      <c r="K134" s="6"/>
      <c r="L134" s="6"/>
      <c r="M134" s="6" t="s">
        <v>33</v>
      </c>
      <c r="N134" s="7" t="s">
        <v>34</v>
      </c>
      <c r="O134" s="7" t="s">
        <v>35</v>
      </c>
      <c r="P134" s="8">
        <v>66</v>
      </c>
      <c r="Q134" s="8">
        <v>85</v>
      </c>
      <c r="T134" s="3" t="str">
        <f t="shared" si="14"/>
        <v>Other</v>
      </c>
      <c r="U134" s="3" t="str">
        <f t="shared" si="15"/>
        <v>A</v>
      </c>
      <c r="V134" s="3" t="str">
        <f t="shared" si="16"/>
        <v>66-85</v>
      </c>
      <c r="W134" t="b">
        <f>VLOOKUP(J134,lists!$B$2:$C$3,2,FALSE)</f>
        <v>1</v>
      </c>
      <c r="X134" t="b">
        <f>VLOOKUP(T134,lists!$B:$C,2,FALSE)</f>
        <v>1</v>
      </c>
      <c r="Y134" t="b">
        <f>IF(AND(H134&gt;=FLAT!$J$1,'Raw - F'!H134&lt;=FLAT!$J$2),TRUE,FALSE)</f>
        <v>1</v>
      </c>
      <c r="Z134" t="b">
        <f>VLOOKUP(U134,lists!$B$7:$C$8,2,FALSE)</f>
        <v>1</v>
      </c>
      <c r="AA134" t="b">
        <f>VLOOKUP(IF(K134="","Open",SUBSTITUTE(K134,"/Nov","")),lists!$B$27:$D$29,2,FALSE)</f>
        <v>1</v>
      </c>
      <c r="AB134" t="b">
        <f>VLOOKUP(I134,lists!B:C,2,FALSE)</f>
        <v>1</v>
      </c>
      <c r="AC134" t="b">
        <f>VLOOKUP(E134,lists!$B$23:$D$25,2,FALSE)</f>
        <v>1</v>
      </c>
      <c r="AD134">
        <f t="shared" si="17"/>
        <v>1</v>
      </c>
    </row>
    <row r="135" spans="1:30" x14ac:dyDescent="0.35">
      <c r="A135" s="4">
        <f t="shared" si="12"/>
        <v>135</v>
      </c>
      <c r="B135" s="4">
        <f t="shared" si="13"/>
        <v>134</v>
      </c>
      <c r="C135" s="5">
        <v>43990</v>
      </c>
      <c r="D135" s="6" t="s">
        <v>137</v>
      </c>
      <c r="E135" s="6" t="str">
        <f>VLOOKUP(D135,lists!$W:$X,2,FALSE)</f>
        <v>North</v>
      </c>
      <c r="F135" s="6" t="s">
        <v>30</v>
      </c>
      <c r="G135" s="7" t="s">
        <v>40</v>
      </c>
      <c r="H135" s="7">
        <v>5</v>
      </c>
      <c r="I135" s="8">
        <v>4</v>
      </c>
      <c r="J135" s="6" t="s">
        <v>32</v>
      </c>
      <c r="K135" s="6"/>
      <c r="L135" s="6"/>
      <c r="M135" s="6" t="s">
        <v>33</v>
      </c>
      <c r="N135" s="7" t="s">
        <v>44</v>
      </c>
      <c r="O135" s="7" t="s">
        <v>35</v>
      </c>
      <c r="P135" s="8">
        <v>66</v>
      </c>
      <c r="Q135" s="8">
        <v>85</v>
      </c>
      <c r="T135" s="3" t="str">
        <f t="shared" si="14"/>
        <v>3O</v>
      </c>
      <c r="U135" s="3" t="str">
        <f t="shared" si="15"/>
        <v>A</v>
      </c>
      <c r="V135" s="3" t="str">
        <f t="shared" si="16"/>
        <v>66-85</v>
      </c>
      <c r="W135" t="b">
        <f>VLOOKUP(J135,lists!$B$2:$C$3,2,FALSE)</f>
        <v>1</v>
      </c>
      <c r="X135" t="b">
        <f>VLOOKUP(T135,lists!$B:$C,2,FALSE)</f>
        <v>1</v>
      </c>
      <c r="Y135" t="b">
        <f>IF(AND(H135&gt;=FLAT!$J$1,'Raw - F'!H135&lt;=FLAT!$J$2),TRUE,FALSE)</f>
        <v>1</v>
      </c>
      <c r="Z135" t="b">
        <f>VLOOKUP(U135,lists!$B$7:$C$8,2,FALSE)</f>
        <v>1</v>
      </c>
      <c r="AA135" t="b">
        <f>VLOOKUP(IF(K135="","Open",SUBSTITUTE(K135,"/Nov","")),lists!$B$27:$D$29,2,FALSE)</f>
        <v>1</v>
      </c>
      <c r="AB135" t="b">
        <f>VLOOKUP(I135,lists!B:C,2,FALSE)</f>
        <v>1</v>
      </c>
      <c r="AC135" t="b">
        <f>VLOOKUP(E135,lists!$B$23:$D$25,2,FALSE)</f>
        <v>1</v>
      </c>
      <c r="AD135">
        <f t="shared" si="17"/>
        <v>1</v>
      </c>
    </row>
    <row r="136" spans="1:30" x14ac:dyDescent="0.35">
      <c r="A136" s="4">
        <f t="shared" si="12"/>
        <v>136</v>
      </c>
      <c r="B136" s="4">
        <f t="shared" si="13"/>
        <v>135</v>
      </c>
      <c r="C136" s="5">
        <v>43990</v>
      </c>
      <c r="D136" s="6" t="s">
        <v>137</v>
      </c>
      <c r="E136" s="6" t="str">
        <f>VLOOKUP(D136,lists!$W:$X,2,FALSE)</f>
        <v>North</v>
      </c>
      <c r="F136" s="6" t="s">
        <v>54</v>
      </c>
      <c r="G136" s="7" t="s">
        <v>38</v>
      </c>
      <c r="H136" s="7">
        <v>6</v>
      </c>
      <c r="I136" s="8">
        <v>5</v>
      </c>
      <c r="J136" s="6" t="s">
        <v>41</v>
      </c>
      <c r="K136" s="6" t="s">
        <v>51</v>
      </c>
      <c r="L136" s="6"/>
      <c r="M136" s="6" t="s">
        <v>33</v>
      </c>
      <c r="N136" s="7" t="s">
        <v>43</v>
      </c>
      <c r="O136" s="7" t="s">
        <v>35</v>
      </c>
      <c r="P136" s="8">
        <v>0</v>
      </c>
      <c r="Q136" s="8">
        <v>0</v>
      </c>
      <c r="T136" s="3" t="str">
        <f t="shared" si="14"/>
        <v>2O</v>
      </c>
      <c r="U136" s="3" t="str">
        <f t="shared" si="15"/>
        <v>A</v>
      </c>
      <c r="V136" s="3" t="str">
        <f t="shared" si="16"/>
        <v>Open</v>
      </c>
      <c r="W136" t="b">
        <f>VLOOKUP(J136,lists!$B$2:$C$3,2,FALSE)</f>
        <v>1</v>
      </c>
      <c r="X136" t="b">
        <f>VLOOKUP(T136,lists!$B:$C,2,FALSE)</f>
        <v>1</v>
      </c>
      <c r="Y136" t="b">
        <f>IF(AND(H136&gt;=FLAT!$J$1,'Raw - F'!H136&lt;=FLAT!$J$2),TRUE,FALSE)</f>
        <v>1</v>
      </c>
      <c r="Z136" t="b">
        <f>VLOOKUP(U136,lists!$B$7:$C$8,2,FALSE)</f>
        <v>1</v>
      </c>
      <c r="AA136" t="b">
        <f>VLOOKUP(IF(K136="","Open",SUBSTITUTE(K136,"/Nov","")),lists!$B$27:$D$29,2,FALSE)</f>
        <v>1</v>
      </c>
      <c r="AB136" t="b">
        <f>VLOOKUP(I136,lists!B:C,2,FALSE)</f>
        <v>1</v>
      </c>
      <c r="AC136" t="b">
        <f>VLOOKUP(E136,lists!$B$23:$D$25,2,FALSE)</f>
        <v>1</v>
      </c>
      <c r="AD136">
        <f t="shared" si="17"/>
        <v>1</v>
      </c>
    </row>
    <row r="137" spans="1:30" x14ac:dyDescent="0.35">
      <c r="A137" s="4">
        <f t="shared" si="12"/>
        <v>137</v>
      </c>
      <c r="B137" s="4">
        <f t="shared" si="13"/>
        <v>136</v>
      </c>
      <c r="C137" s="5">
        <v>43990</v>
      </c>
      <c r="D137" s="6" t="s">
        <v>137</v>
      </c>
      <c r="E137" s="6" t="str">
        <f>VLOOKUP(D137,lists!$W:$X,2,FALSE)</f>
        <v>North</v>
      </c>
      <c r="F137" s="6" t="s">
        <v>30</v>
      </c>
      <c r="G137" s="7" t="s">
        <v>38</v>
      </c>
      <c r="H137" s="7">
        <v>6</v>
      </c>
      <c r="I137" s="8">
        <v>3</v>
      </c>
      <c r="J137" s="6" t="s">
        <v>32</v>
      </c>
      <c r="K137" s="6"/>
      <c r="L137" s="6"/>
      <c r="M137" s="6" t="s">
        <v>33</v>
      </c>
      <c r="N137" s="7" t="s">
        <v>44</v>
      </c>
      <c r="O137" s="7" t="s">
        <v>35</v>
      </c>
      <c r="P137" s="8">
        <v>71</v>
      </c>
      <c r="Q137" s="8">
        <v>90</v>
      </c>
      <c r="T137" s="3" t="str">
        <f t="shared" si="14"/>
        <v>3O</v>
      </c>
      <c r="U137" s="3" t="str">
        <f t="shared" si="15"/>
        <v>A</v>
      </c>
      <c r="V137" s="3" t="str">
        <f t="shared" si="16"/>
        <v>71-90</v>
      </c>
      <c r="W137" t="b">
        <f>VLOOKUP(J137,lists!$B$2:$C$3,2,FALSE)</f>
        <v>1</v>
      </c>
      <c r="X137" t="b">
        <f>VLOOKUP(T137,lists!$B:$C,2,FALSE)</f>
        <v>1</v>
      </c>
      <c r="Y137" t="b">
        <f>IF(AND(H137&gt;=FLAT!$J$1,'Raw - F'!H137&lt;=FLAT!$J$2),TRUE,FALSE)</f>
        <v>1</v>
      </c>
      <c r="Z137" t="b">
        <f>VLOOKUP(U137,lists!$B$7:$C$8,2,FALSE)</f>
        <v>1</v>
      </c>
      <c r="AA137" t="b">
        <f>VLOOKUP(IF(K137="","Open",SUBSTITUTE(K137,"/Nov","")),lists!$B$27:$D$29,2,FALSE)</f>
        <v>1</v>
      </c>
      <c r="AB137" t="b">
        <f>VLOOKUP(I137,lists!B:C,2,FALSE)</f>
        <v>1</v>
      </c>
      <c r="AC137" t="b">
        <f>VLOOKUP(E137,lists!$B$23:$D$25,2,FALSE)</f>
        <v>1</v>
      </c>
      <c r="AD137">
        <f t="shared" si="17"/>
        <v>1</v>
      </c>
    </row>
    <row r="138" spans="1:30" x14ac:dyDescent="0.35">
      <c r="A138" s="4">
        <f t="shared" si="12"/>
        <v>138</v>
      </c>
      <c r="B138" s="4">
        <f t="shared" si="13"/>
        <v>137</v>
      </c>
      <c r="C138" s="5">
        <v>43990</v>
      </c>
      <c r="D138" s="6" t="s">
        <v>137</v>
      </c>
      <c r="E138" s="6" t="str">
        <f>VLOOKUP(D138,lists!$W:$X,2,FALSE)</f>
        <v>North</v>
      </c>
      <c r="F138" s="6" t="s">
        <v>30</v>
      </c>
      <c r="G138" s="7" t="s">
        <v>52</v>
      </c>
      <c r="H138" s="7">
        <v>7</v>
      </c>
      <c r="I138" s="8">
        <v>4</v>
      </c>
      <c r="J138" s="6" t="s">
        <v>32</v>
      </c>
      <c r="K138" s="6"/>
      <c r="L138" s="6"/>
      <c r="M138" s="6" t="s">
        <v>33</v>
      </c>
      <c r="N138" s="7" t="s">
        <v>34</v>
      </c>
      <c r="O138" s="7" t="s">
        <v>35</v>
      </c>
      <c r="P138" s="8">
        <v>59</v>
      </c>
      <c r="Q138" s="8">
        <v>78</v>
      </c>
      <c r="T138" s="3" t="str">
        <f t="shared" si="14"/>
        <v>Other</v>
      </c>
      <c r="U138" s="3" t="str">
        <f t="shared" si="15"/>
        <v>A</v>
      </c>
      <c r="V138" s="3" t="str">
        <f t="shared" si="16"/>
        <v>59-78</v>
      </c>
      <c r="W138" t="b">
        <f>VLOOKUP(J138,lists!$B$2:$C$3,2,FALSE)</f>
        <v>1</v>
      </c>
      <c r="X138" t="b">
        <f>VLOOKUP(T138,lists!$B:$C,2,FALSE)</f>
        <v>1</v>
      </c>
      <c r="Y138" t="b">
        <f>IF(AND(H138&gt;=FLAT!$J$1,'Raw - F'!H138&lt;=FLAT!$J$2),TRUE,FALSE)</f>
        <v>1</v>
      </c>
      <c r="Z138" t="b">
        <f>VLOOKUP(U138,lists!$B$7:$C$8,2,FALSE)</f>
        <v>1</v>
      </c>
      <c r="AA138" t="b">
        <f>VLOOKUP(IF(K138="","Open",SUBSTITUTE(K138,"/Nov","")),lists!$B$27:$D$29,2,FALSE)</f>
        <v>1</v>
      </c>
      <c r="AB138" t="b">
        <f>VLOOKUP(I138,lists!B:C,2,FALSE)</f>
        <v>1</v>
      </c>
      <c r="AC138" t="b">
        <f>VLOOKUP(E138,lists!$B$23:$D$25,2,FALSE)</f>
        <v>1</v>
      </c>
      <c r="AD138">
        <f t="shared" si="17"/>
        <v>1</v>
      </c>
    </row>
    <row r="139" spans="1:30" x14ac:dyDescent="0.35">
      <c r="A139" s="4">
        <f t="shared" si="12"/>
        <v>139</v>
      </c>
      <c r="B139" s="4">
        <f t="shared" si="13"/>
        <v>138</v>
      </c>
      <c r="C139" s="5">
        <v>43990</v>
      </c>
      <c r="D139" s="6" t="s">
        <v>137</v>
      </c>
      <c r="E139" s="6" t="str">
        <f>VLOOKUP(D139,lists!$W:$X,2,FALSE)</f>
        <v>North</v>
      </c>
      <c r="F139" s="6" t="s">
        <v>30</v>
      </c>
      <c r="G139" s="7" t="s">
        <v>37</v>
      </c>
      <c r="H139" s="7">
        <v>8</v>
      </c>
      <c r="I139" s="8">
        <v>4</v>
      </c>
      <c r="J139" s="6" t="s">
        <v>32</v>
      </c>
      <c r="K139" s="6"/>
      <c r="L139" s="6"/>
      <c r="M139" s="6" t="s">
        <v>33</v>
      </c>
      <c r="N139" s="7" t="s">
        <v>44</v>
      </c>
      <c r="O139" s="7" t="s">
        <v>35</v>
      </c>
      <c r="P139" s="8">
        <v>66</v>
      </c>
      <c r="Q139" s="8">
        <v>85</v>
      </c>
      <c r="T139" s="3" t="str">
        <f t="shared" si="14"/>
        <v>3O</v>
      </c>
      <c r="U139" s="3" t="str">
        <f t="shared" si="15"/>
        <v>A</v>
      </c>
      <c r="V139" s="3" t="str">
        <f t="shared" si="16"/>
        <v>66-85</v>
      </c>
      <c r="W139" t="b">
        <f>VLOOKUP(J139,lists!$B$2:$C$3,2,FALSE)</f>
        <v>1</v>
      </c>
      <c r="X139" t="b">
        <f>VLOOKUP(T139,lists!$B:$C,2,FALSE)</f>
        <v>1</v>
      </c>
      <c r="Y139" t="b">
        <f>IF(AND(H139&gt;=FLAT!$J$1,'Raw - F'!H139&lt;=FLAT!$J$2),TRUE,FALSE)</f>
        <v>1</v>
      </c>
      <c r="Z139" t="b">
        <f>VLOOKUP(U139,lists!$B$7:$C$8,2,FALSE)</f>
        <v>1</v>
      </c>
      <c r="AA139" t="b">
        <f>VLOOKUP(IF(K139="","Open",SUBSTITUTE(K139,"/Nov","")),lists!$B$27:$D$29,2,FALSE)</f>
        <v>1</v>
      </c>
      <c r="AB139" t="b">
        <f>VLOOKUP(I139,lists!B:C,2,FALSE)</f>
        <v>1</v>
      </c>
      <c r="AC139" t="b">
        <f>VLOOKUP(E139,lists!$B$23:$D$25,2,FALSE)</f>
        <v>1</v>
      </c>
      <c r="AD139">
        <f t="shared" si="17"/>
        <v>1</v>
      </c>
    </row>
    <row r="140" spans="1:30" x14ac:dyDescent="0.35">
      <c r="A140" s="4">
        <f t="shared" si="12"/>
        <v>140</v>
      </c>
      <c r="B140" s="4">
        <f t="shared" si="13"/>
        <v>139</v>
      </c>
      <c r="C140" s="5">
        <v>43990</v>
      </c>
      <c r="D140" s="6" t="s">
        <v>137</v>
      </c>
      <c r="E140" s="6" t="str">
        <f>VLOOKUP(D140,lists!$W:$X,2,FALSE)</f>
        <v>North</v>
      </c>
      <c r="F140" s="6" t="s">
        <v>30</v>
      </c>
      <c r="G140" s="7" t="s">
        <v>46</v>
      </c>
      <c r="H140" s="7">
        <v>10</v>
      </c>
      <c r="I140" s="8">
        <v>5</v>
      </c>
      <c r="J140" s="6" t="s">
        <v>32</v>
      </c>
      <c r="K140" s="6"/>
      <c r="L140" s="6"/>
      <c r="M140" s="6" t="s">
        <v>33</v>
      </c>
      <c r="N140" s="7" t="s">
        <v>44</v>
      </c>
      <c r="O140" s="7" t="s">
        <v>35</v>
      </c>
      <c r="P140" s="8">
        <v>56</v>
      </c>
      <c r="Q140" s="8">
        <v>75</v>
      </c>
      <c r="T140" s="3" t="str">
        <f t="shared" si="14"/>
        <v>3O</v>
      </c>
      <c r="U140" s="3" t="str">
        <f t="shared" si="15"/>
        <v>A</v>
      </c>
      <c r="V140" s="3" t="str">
        <f t="shared" si="16"/>
        <v>56-75</v>
      </c>
      <c r="W140" t="b">
        <f>VLOOKUP(J140,lists!$B$2:$C$3,2,FALSE)</f>
        <v>1</v>
      </c>
      <c r="X140" t="b">
        <f>VLOOKUP(T140,lists!$B:$C,2,FALSE)</f>
        <v>1</v>
      </c>
      <c r="Y140" t="b">
        <f>IF(AND(H140&gt;=FLAT!$J$1,'Raw - F'!H140&lt;=FLAT!$J$2),TRUE,FALSE)</f>
        <v>1</v>
      </c>
      <c r="Z140" t="b">
        <f>VLOOKUP(U140,lists!$B$7:$C$8,2,FALSE)</f>
        <v>1</v>
      </c>
      <c r="AA140" t="b">
        <f>VLOOKUP(IF(K140="","Open",SUBSTITUTE(K140,"/Nov","")),lists!$B$27:$D$29,2,FALSE)</f>
        <v>1</v>
      </c>
      <c r="AB140" t="b">
        <f>VLOOKUP(I140,lists!B:C,2,FALSE)</f>
        <v>1</v>
      </c>
      <c r="AC140" t="b">
        <f>VLOOKUP(E140,lists!$B$23:$D$25,2,FALSE)</f>
        <v>1</v>
      </c>
      <c r="AD140">
        <f t="shared" si="17"/>
        <v>1</v>
      </c>
    </row>
    <row r="141" spans="1:30" x14ac:dyDescent="0.35">
      <c r="A141" s="4">
        <f t="shared" si="12"/>
        <v>141</v>
      </c>
      <c r="B141" s="4">
        <f t="shared" si="13"/>
        <v>140</v>
      </c>
      <c r="C141" s="5">
        <v>43990</v>
      </c>
      <c r="D141" s="6" t="s">
        <v>137</v>
      </c>
      <c r="E141" s="6" t="str">
        <f>VLOOKUP(D141,lists!$W:$X,2,FALSE)</f>
        <v>North</v>
      </c>
      <c r="F141" s="6" t="s">
        <v>30</v>
      </c>
      <c r="G141" s="7" t="s">
        <v>31</v>
      </c>
      <c r="H141" s="7">
        <v>12</v>
      </c>
      <c r="I141" s="8">
        <v>5</v>
      </c>
      <c r="J141" s="6" t="s">
        <v>32</v>
      </c>
      <c r="K141" s="6"/>
      <c r="L141" s="6"/>
      <c r="M141" s="6" t="s">
        <v>33</v>
      </c>
      <c r="N141" s="7" t="s">
        <v>44</v>
      </c>
      <c r="O141" s="7" t="s">
        <v>35</v>
      </c>
      <c r="P141" s="8">
        <v>56</v>
      </c>
      <c r="Q141" s="8">
        <v>75</v>
      </c>
      <c r="R141" s="27"/>
      <c r="S141" s="27"/>
      <c r="T141" s="3" t="str">
        <f t="shared" si="14"/>
        <v>3O</v>
      </c>
      <c r="U141" s="3" t="str">
        <f t="shared" si="15"/>
        <v>A</v>
      </c>
      <c r="V141" s="3" t="str">
        <f t="shared" si="16"/>
        <v>56-75</v>
      </c>
      <c r="W141" t="b">
        <f>VLOOKUP(J141,lists!$B$2:$C$3,2,FALSE)</f>
        <v>1</v>
      </c>
      <c r="X141" t="b">
        <f>VLOOKUP(T141,lists!$B:$C,2,FALSE)</f>
        <v>1</v>
      </c>
      <c r="Y141" t="b">
        <f>IF(AND(H141&gt;=FLAT!$J$1,'Raw - F'!H141&lt;=FLAT!$J$2),TRUE,FALSE)</f>
        <v>1</v>
      </c>
      <c r="Z141" t="b">
        <f>VLOOKUP(U141,lists!$B$7:$C$8,2,FALSE)</f>
        <v>1</v>
      </c>
      <c r="AA141" t="b">
        <f>VLOOKUP(IF(K141="","Open",SUBSTITUTE(K141,"/Nov","")),lists!$B$27:$D$29,2,FALSE)</f>
        <v>1</v>
      </c>
      <c r="AB141" t="b">
        <f>VLOOKUP(I141,lists!B:C,2,FALSE)</f>
        <v>1</v>
      </c>
      <c r="AC141" t="b">
        <f>VLOOKUP(E141,lists!$B$23:$D$25,2,FALSE)</f>
        <v>1</v>
      </c>
      <c r="AD141">
        <f t="shared" si="17"/>
        <v>1</v>
      </c>
    </row>
    <row r="142" spans="1:30" x14ac:dyDescent="0.35">
      <c r="A142" s="4">
        <f t="shared" si="12"/>
        <v>142</v>
      </c>
      <c r="B142" s="4">
        <f t="shared" si="13"/>
        <v>141</v>
      </c>
      <c r="C142" s="5">
        <v>43990</v>
      </c>
      <c r="D142" s="6" t="s">
        <v>137</v>
      </c>
      <c r="E142" s="6" t="str">
        <f>VLOOKUP(D142,lists!$W:$X,2,FALSE)</f>
        <v>North</v>
      </c>
      <c r="F142" s="6" t="s">
        <v>30</v>
      </c>
      <c r="G142" s="7" t="s">
        <v>63</v>
      </c>
      <c r="H142" s="7">
        <v>16</v>
      </c>
      <c r="I142" s="8">
        <v>2</v>
      </c>
      <c r="J142" s="6" t="s">
        <v>32</v>
      </c>
      <c r="K142" s="6"/>
      <c r="L142" s="6"/>
      <c r="M142" s="6" t="s">
        <v>33</v>
      </c>
      <c r="N142" s="7" t="s">
        <v>34</v>
      </c>
      <c r="O142" s="7" t="s">
        <v>35</v>
      </c>
      <c r="P142" s="8">
        <v>86</v>
      </c>
      <c r="Q142" s="8">
        <v>105</v>
      </c>
      <c r="T142" s="3" t="str">
        <f t="shared" si="14"/>
        <v>Other</v>
      </c>
      <c r="U142" s="3" t="str">
        <f t="shared" si="15"/>
        <v>A</v>
      </c>
      <c r="V142" s="3" t="str">
        <f t="shared" si="16"/>
        <v>86-105</v>
      </c>
      <c r="W142" t="b">
        <f>VLOOKUP(J142,lists!$B$2:$C$3,2,FALSE)</f>
        <v>1</v>
      </c>
      <c r="X142" t="b">
        <f>VLOOKUP(T142,lists!$B:$C,2,FALSE)</f>
        <v>1</v>
      </c>
      <c r="Y142" t="b">
        <f>IF(AND(H142&gt;=FLAT!$J$1,'Raw - F'!H142&lt;=FLAT!$J$2),TRUE,FALSE)</f>
        <v>1</v>
      </c>
      <c r="Z142" t="b">
        <f>VLOOKUP(U142,lists!$B$7:$C$8,2,FALSE)</f>
        <v>1</v>
      </c>
      <c r="AA142" t="b">
        <f>VLOOKUP(IF(K142="","Open",SUBSTITUTE(K142,"/Nov","")),lists!$B$27:$D$29,2,FALSE)</f>
        <v>1</v>
      </c>
      <c r="AB142" t="b">
        <f>VLOOKUP(I142,lists!B:C,2,FALSE)</f>
        <v>1</v>
      </c>
      <c r="AC142" t="b">
        <f>VLOOKUP(E142,lists!$B$23:$D$25,2,FALSE)</f>
        <v>1</v>
      </c>
      <c r="AD142">
        <f t="shared" si="17"/>
        <v>1</v>
      </c>
    </row>
    <row r="143" spans="1:30" x14ac:dyDescent="0.35">
      <c r="A143" s="4">
        <f t="shared" si="12"/>
        <v>143</v>
      </c>
      <c r="B143" s="4">
        <f t="shared" si="13"/>
        <v>142</v>
      </c>
      <c r="C143" s="5">
        <v>43990</v>
      </c>
      <c r="D143" s="6" t="s">
        <v>65</v>
      </c>
      <c r="E143" s="6" t="str">
        <f>VLOOKUP(D143,lists!$W:$X,2,FALSE)</f>
        <v>South</v>
      </c>
      <c r="F143" s="6" t="s">
        <v>50</v>
      </c>
      <c r="G143" s="7" t="s">
        <v>40</v>
      </c>
      <c r="H143" s="7">
        <v>5</v>
      </c>
      <c r="I143" s="8">
        <v>5</v>
      </c>
      <c r="J143" s="6" t="s">
        <v>41</v>
      </c>
      <c r="K143" s="6" t="s">
        <v>51</v>
      </c>
      <c r="L143" s="6"/>
      <c r="M143" s="6" t="s">
        <v>33</v>
      </c>
      <c r="N143" s="7" t="s">
        <v>47</v>
      </c>
      <c r="O143" s="7" t="s">
        <v>35</v>
      </c>
      <c r="P143" s="8">
        <v>0</v>
      </c>
      <c r="Q143" s="8">
        <v>0</v>
      </c>
      <c r="T143" s="3" t="str">
        <f t="shared" si="14"/>
        <v>Other</v>
      </c>
      <c r="U143" s="3" t="str">
        <f t="shared" si="15"/>
        <v>A</v>
      </c>
      <c r="V143" s="3" t="str">
        <f t="shared" si="16"/>
        <v>Open</v>
      </c>
      <c r="W143" t="b">
        <f>VLOOKUP(J143,lists!$B$2:$C$3,2,FALSE)</f>
        <v>1</v>
      </c>
      <c r="X143" t="b">
        <f>VLOOKUP(T143,lists!$B:$C,2,FALSE)</f>
        <v>1</v>
      </c>
      <c r="Y143" t="b">
        <f>IF(AND(H143&gt;=FLAT!$J$1,'Raw - F'!H143&lt;=FLAT!$J$2),TRUE,FALSE)</f>
        <v>1</v>
      </c>
      <c r="Z143" t="b">
        <f>VLOOKUP(U143,lists!$B$7:$C$8,2,FALSE)</f>
        <v>1</v>
      </c>
      <c r="AA143" t="b">
        <f>VLOOKUP(IF(K143="","Open",SUBSTITUTE(K143,"/Nov","")),lists!$B$27:$D$29,2,FALSE)</f>
        <v>1</v>
      </c>
      <c r="AB143" t="b">
        <f>VLOOKUP(I143,lists!B:C,2,FALSE)</f>
        <v>1</v>
      </c>
      <c r="AC143" t="b">
        <f>VLOOKUP(E143,lists!$B$23:$D$25,2,FALSE)</f>
        <v>1</v>
      </c>
      <c r="AD143">
        <f t="shared" si="17"/>
        <v>1</v>
      </c>
    </row>
    <row r="144" spans="1:30" x14ac:dyDescent="0.35">
      <c r="A144" s="4">
        <f t="shared" si="12"/>
        <v>144</v>
      </c>
      <c r="B144" s="4">
        <f t="shared" si="13"/>
        <v>143</v>
      </c>
      <c r="C144" s="5">
        <v>43990</v>
      </c>
      <c r="D144" s="6" t="s">
        <v>65</v>
      </c>
      <c r="E144" s="6" t="str">
        <f>VLOOKUP(D144,lists!$W:$X,2,FALSE)</f>
        <v>South</v>
      </c>
      <c r="F144" s="6" t="s">
        <v>30</v>
      </c>
      <c r="G144" s="7" t="s">
        <v>40</v>
      </c>
      <c r="H144" s="7">
        <v>5</v>
      </c>
      <c r="I144" s="8">
        <v>5</v>
      </c>
      <c r="J144" s="6" t="s">
        <v>32</v>
      </c>
      <c r="K144" s="6"/>
      <c r="L144" s="6"/>
      <c r="M144" s="6" t="s">
        <v>33</v>
      </c>
      <c r="N144" s="7" t="s">
        <v>34</v>
      </c>
      <c r="O144" s="7" t="s">
        <v>35</v>
      </c>
      <c r="P144" s="8">
        <v>53</v>
      </c>
      <c r="Q144" s="8">
        <v>72</v>
      </c>
      <c r="R144" s="27"/>
      <c r="S144" s="27"/>
      <c r="T144" s="3" t="str">
        <f t="shared" si="14"/>
        <v>Other</v>
      </c>
      <c r="U144" s="3" t="str">
        <f t="shared" si="15"/>
        <v>A</v>
      </c>
      <c r="V144" s="3" t="str">
        <f t="shared" si="16"/>
        <v>53-72</v>
      </c>
      <c r="W144" t="b">
        <f>VLOOKUP(J144,lists!$B$2:$C$3,2,FALSE)</f>
        <v>1</v>
      </c>
      <c r="X144" t="b">
        <f>VLOOKUP(T144,lists!$B:$C,2,FALSE)</f>
        <v>1</v>
      </c>
      <c r="Y144" t="b">
        <f>IF(AND(H144&gt;=FLAT!$J$1,'Raw - F'!H144&lt;=FLAT!$J$2),TRUE,FALSE)</f>
        <v>1</v>
      </c>
      <c r="Z144" t="b">
        <f>VLOOKUP(U144,lists!$B$7:$C$8,2,FALSE)</f>
        <v>1</v>
      </c>
      <c r="AA144" t="b">
        <f>VLOOKUP(IF(K144="","Open",SUBSTITUTE(K144,"/Nov","")),lists!$B$27:$D$29,2,FALSE)</f>
        <v>1</v>
      </c>
      <c r="AB144" t="b">
        <f>VLOOKUP(I144,lists!B:C,2,FALSE)</f>
        <v>1</v>
      </c>
      <c r="AC144" t="b">
        <f>VLOOKUP(E144,lists!$B$23:$D$25,2,FALSE)</f>
        <v>1</v>
      </c>
      <c r="AD144">
        <f t="shared" si="17"/>
        <v>1</v>
      </c>
    </row>
    <row r="145" spans="1:30" x14ac:dyDescent="0.35">
      <c r="A145" s="4">
        <f t="shared" si="12"/>
        <v>145</v>
      </c>
      <c r="B145" s="4">
        <f t="shared" si="13"/>
        <v>144</v>
      </c>
      <c r="C145" s="5">
        <v>43990</v>
      </c>
      <c r="D145" s="6" t="s">
        <v>65</v>
      </c>
      <c r="E145" s="6" t="str">
        <f>VLOOKUP(D145,lists!$W:$X,2,FALSE)</f>
        <v>South</v>
      </c>
      <c r="F145" s="6" t="s">
        <v>30</v>
      </c>
      <c r="G145" s="7">
        <v>12</v>
      </c>
      <c r="H145" s="7">
        <v>12</v>
      </c>
      <c r="I145" s="8">
        <v>6</v>
      </c>
      <c r="J145" s="6" t="s">
        <v>32</v>
      </c>
      <c r="K145" s="6"/>
      <c r="L145" s="6"/>
      <c r="M145" s="6" t="s">
        <v>33</v>
      </c>
      <c r="N145" s="7" t="s">
        <v>34</v>
      </c>
      <c r="O145" s="7" t="s">
        <v>35</v>
      </c>
      <c r="P145" s="8">
        <v>46</v>
      </c>
      <c r="Q145" s="8">
        <v>65</v>
      </c>
      <c r="R145" s="27"/>
      <c r="S145" s="27"/>
      <c r="T145" s="3" t="str">
        <f t="shared" si="14"/>
        <v>Other</v>
      </c>
      <c r="U145" s="3" t="str">
        <f t="shared" si="15"/>
        <v>A</v>
      </c>
      <c r="V145" s="3" t="str">
        <f t="shared" si="16"/>
        <v>46-65</v>
      </c>
      <c r="W145" t="b">
        <f>VLOOKUP(J145,lists!$B$2:$C$3,2,FALSE)</f>
        <v>1</v>
      </c>
      <c r="X145" t="b">
        <f>VLOOKUP(T145,lists!$B:$C,2,FALSE)</f>
        <v>1</v>
      </c>
      <c r="Y145" t="b">
        <f>IF(AND(H145&gt;=FLAT!$J$1,'Raw - F'!H145&lt;=FLAT!$J$2),TRUE,FALSE)</f>
        <v>1</v>
      </c>
      <c r="Z145" t="b">
        <f>VLOOKUP(U145,lists!$B$7:$C$8,2,FALSE)</f>
        <v>1</v>
      </c>
      <c r="AA145" t="b">
        <f>VLOOKUP(IF(K145="","Open",SUBSTITUTE(K145,"/Nov","")),lists!$B$27:$D$29,2,FALSE)</f>
        <v>1</v>
      </c>
      <c r="AB145" t="b">
        <f>VLOOKUP(I145,lists!B:C,2,FALSE)</f>
        <v>1</v>
      </c>
      <c r="AC145" t="b">
        <f>VLOOKUP(E145,lists!$B$23:$D$25,2,FALSE)</f>
        <v>1</v>
      </c>
      <c r="AD145">
        <f t="shared" si="17"/>
        <v>1</v>
      </c>
    </row>
    <row r="146" spans="1:30" x14ac:dyDescent="0.35">
      <c r="A146" s="4">
        <f t="shared" si="12"/>
        <v>146</v>
      </c>
      <c r="B146" s="4">
        <f t="shared" si="13"/>
        <v>145</v>
      </c>
      <c r="C146" s="5">
        <v>43990</v>
      </c>
      <c r="D146" s="6" t="s">
        <v>65</v>
      </c>
      <c r="E146" s="6" t="str">
        <f>VLOOKUP(D146,lists!$W:$X,2,FALSE)</f>
        <v>South</v>
      </c>
      <c r="F146" s="6" t="s">
        <v>45</v>
      </c>
      <c r="G146" s="7" t="s">
        <v>52</v>
      </c>
      <c r="H146" s="7">
        <v>7</v>
      </c>
      <c r="I146" s="8">
        <v>5</v>
      </c>
      <c r="J146" s="6" t="s">
        <v>41</v>
      </c>
      <c r="K146" s="6" t="s">
        <v>42</v>
      </c>
      <c r="L146" s="6"/>
      <c r="M146" s="6" t="s">
        <v>33</v>
      </c>
      <c r="N146" s="7" t="s">
        <v>44</v>
      </c>
      <c r="O146" s="7" t="s">
        <v>35</v>
      </c>
      <c r="P146" s="8">
        <v>0</v>
      </c>
      <c r="Q146" s="8">
        <v>0</v>
      </c>
      <c r="T146" s="3" t="str">
        <f t="shared" si="14"/>
        <v>3O</v>
      </c>
      <c r="U146" s="3" t="str">
        <f t="shared" si="15"/>
        <v>A</v>
      </c>
      <c r="V146" s="3" t="str">
        <f t="shared" si="16"/>
        <v>Open</v>
      </c>
      <c r="W146" t="b">
        <f>VLOOKUP(J146,lists!$B$2:$C$3,2,FALSE)</f>
        <v>1</v>
      </c>
      <c r="X146" t="b">
        <f>VLOOKUP(T146,lists!$B:$C,2,FALSE)</f>
        <v>1</v>
      </c>
      <c r="Y146" t="b">
        <f>IF(AND(H146&gt;=FLAT!$J$1,'Raw - F'!H146&lt;=FLAT!$J$2),TRUE,FALSE)</f>
        <v>1</v>
      </c>
      <c r="Z146" t="b">
        <f>VLOOKUP(U146,lists!$B$7:$C$8,2,FALSE)</f>
        <v>1</v>
      </c>
      <c r="AA146" t="b">
        <f>VLOOKUP(IF(K146="","Open",SUBSTITUTE(K146,"/Nov","")),lists!$B$27:$D$29,2,FALSE)</f>
        <v>1</v>
      </c>
      <c r="AB146" t="b">
        <f>VLOOKUP(I146,lists!B:C,2,FALSE)</f>
        <v>1</v>
      </c>
      <c r="AC146" t="b">
        <f>VLOOKUP(E146,lists!$B$23:$D$25,2,FALSE)</f>
        <v>1</v>
      </c>
      <c r="AD146">
        <f t="shared" si="17"/>
        <v>1</v>
      </c>
    </row>
    <row r="147" spans="1:30" x14ac:dyDescent="0.35">
      <c r="A147" s="4">
        <f t="shared" si="12"/>
        <v>147</v>
      </c>
      <c r="B147" s="4">
        <f t="shared" si="13"/>
        <v>146</v>
      </c>
      <c r="C147" s="5">
        <v>43990</v>
      </c>
      <c r="D147" s="6" t="s">
        <v>65</v>
      </c>
      <c r="E147" s="6" t="str">
        <f>VLOOKUP(D147,lists!$W:$X,2,FALSE)</f>
        <v>South</v>
      </c>
      <c r="F147" s="6" t="s">
        <v>30</v>
      </c>
      <c r="G147" s="7" t="s">
        <v>37</v>
      </c>
      <c r="H147" s="7">
        <v>8</v>
      </c>
      <c r="I147" s="8">
        <v>5</v>
      </c>
      <c r="J147" s="6" t="s">
        <v>32</v>
      </c>
      <c r="K147" s="6"/>
      <c r="L147" s="6"/>
      <c r="M147" s="6" t="s">
        <v>33</v>
      </c>
      <c r="N147" s="7" t="s">
        <v>44</v>
      </c>
      <c r="O147" s="7" t="s">
        <v>35</v>
      </c>
      <c r="P147" s="8">
        <v>51</v>
      </c>
      <c r="Q147" s="8">
        <v>70</v>
      </c>
      <c r="R147" s="27"/>
      <c r="S147" s="27"/>
      <c r="T147" s="3" t="str">
        <f t="shared" si="14"/>
        <v>3O</v>
      </c>
      <c r="U147" s="3" t="str">
        <f t="shared" si="15"/>
        <v>A</v>
      </c>
      <c r="V147" s="3" t="str">
        <f t="shared" si="16"/>
        <v>51-70</v>
      </c>
      <c r="W147" t="b">
        <f>VLOOKUP(J147,lists!$B$2:$C$3,2,FALSE)</f>
        <v>1</v>
      </c>
      <c r="X147" t="b">
        <f>VLOOKUP(T147,lists!$B:$C,2,FALSE)</f>
        <v>1</v>
      </c>
      <c r="Y147" t="b">
        <f>IF(AND(H147&gt;=FLAT!$J$1,'Raw - F'!H147&lt;=FLAT!$J$2),TRUE,FALSE)</f>
        <v>1</v>
      </c>
      <c r="Z147" t="b">
        <f>VLOOKUP(U147,lists!$B$7:$C$8,2,FALSE)</f>
        <v>1</v>
      </c>
      <c r="AA147" t="b">
        <f>VLOOKUP(IF(K147="","Open",SUBSTITUTE(K147,"/Nov","")),lists!$B$27:$D$29,2,FALSE)</f>
        <v>1</v>
      </c>
      <c r="AB147" t="b">
        <f>VLOOKUP(I147,lists!B:C,2,FALSE)</f>
        <v>1</v>
      </c>
      <c r="AC147" t="b">
        <f>VLOOKUP(E147,lists!$B$23:$D$25,2,FALSE)</f>
        <v>1</v>
      </c>
      <c r="AD147">
        <f t="shared" si="17"/>
        <v>1</v>
      </c>
    </row>
    <row r="148" spans="1:30" x14ac:dyDescent="0.35">
      <c r="A148" s="4">
        <f t="shared" si="12"/>
        <v>148</v>
      </c>
      <c r="B148" s="4">
        <f t="shared" si="13"/>
        <v>147</v>
      </c>
      <c r="C148" s="5">
        <v>43990</v>
      </c>
      <c r="D148" s="6" t="s">
        <v>65</v>
      </c>
      <c r="E148" s="6" t="str">
        <f>VLOOKUP(D148,lists!$W:$X,2,FALSE)</f>
        <v>South</v>
      </c>
      <c r="F148" s="6" t="s">
        <v>30</v>
      </c>
      <c r="G148" s="7" t="s">
        <v>46</v>
      </c>
      <c r="H148" s="7">
        <v>10</v>
      </c>
      <c r="I148" s="8">
        <v>6</v>
      </c>
      <c r="J148" s="6" t="s">
        <v>32</v>
      </c>
      <c r="K148" s="6"/>
      <c r="L148" s="6"/>
      <c r="M148" s="6" t="s">
        <v>33</v>
      </c>
      <c r="N148" s="7" t="s">
        <v>34</v>
      </c>
      <c r="O148" s="7" t="s">
        <v>35</v>
      </c>
      <c r="P148" s="8">
        <v>46</v>
      </c>
      <c r="Q148" s="8">
        <v>65</v>
      </c>
      <c r="R148" s="27"/>
      <c r="S148" s="27"/>
      <c r="T148" s="3" t="str">
        <f t="shared" si="14"/>
        <v>Other</v>
      </c>
      <c r="U148" s="3" t="str">
        <f t="shared" si="15"/>
        <v>A</v>
      </c>
      <c r="V148" s="3" t="str">
        <f t="shared" si="16"/>
        <v>46-65</v>
      </c>
      <c r="W148" t="b">
        <f>VLOOKUP(J148,lists!$B$2:$C$3,2,FALSE)</f>
        <v>1</v>
      </c>
      <c r="X148" t="b">
        <f>VLOOKUP(T148,lists!$B:$C,2,FALSE)</f>
        <v>1</v>
      </c>
      <c r="Y148" t="b">
        <f>IF(AND(H148&gt;=FLAT!$J$1,'Raw - F'!H148&lt;=FLAT!$J$2),TRUE,FALSE)</f>
        <v>1</v>
      </c>
      <c r="Z148" t="b">
        <f>VLOOKUP(U148,lists!$B$7:$C$8,2,FALSE)</f>
        <v>1</v>
      </c>
      <c r="AA148" t="b">
        <f>VLOOKUP(IF(K148="","Open",SUBSTITUTE(K148,"/Nov","")),lists!$B$27:$D$29,2,FALSE)</f>
        <v>1</v>
      </c>
      <c r="AB148" t="b">
        <f>VLOOKUP(I148,lists!B:C,2,FALSE)</f>
        <v>1</v>
      </c>
      <c r="AC148" t="b">
        <f>VLOOKUP(E148,lists!$B$23:$D$25,2,FALSE)</f>
        <v>1</v>
      </c>
      <c r="AD148">
        <f t="shared" si="17"/>
        <v>1</v>
      </c>
    </row>
    <row r="149" spans="1:30" x14ac:dyDescent="0.35">
      <c r="A149" s="4">
        <f t="shared" si="12"/>
        <v>149</v>
      </c>
      <c r="B149" s="4">
        <f t="shared" si="13"/>
        <v>148</v>
      </c>
      <c r="C149" s="5">
        <v>43990</v>
      </c>
      <c r="D149" s="6" t="s">
        <v>65</v>
      </c>
      <c r="E149" s="6" t="str">
        <f>VLOOKUP(D149,lists!$W:$X,2,FALSE)</f>
        <v>South</v>
      </c>
      <c r="F149" s="6" t="s">
        <v>30</v>
      </c>
      <c r="G149" s="7" t="s">
        <v>31</v>
      </c>
      <c r="H149" s="7">
        <v>12</v>
      </c>
      <c r="I149" s="8">
        <v>4</v>
      </c>
      <c r="J149" s="6" t="s">
        <v>32</v>
      </c>
      <c r="K149" s="6"/>
      <c r="L149" s="6"/>
      <c r="M149" s="6" t="s">
        <v>33</v>
      </c>
      <c r="N149" s="7" t="s">
        <v>34</v>
      </c>
      <c r="O149" s="7" t="s">
        <v>35</v>
      </c>
      <c r="P149" s="8">
        <v>66</v>
      </c>
      <c r="Q149" s="8">
        <v>85</v>
      </c>
      <c r="R149" s="27"/>
      <c r="S149" s="27"/>
      <c r="T149" s="3" t="str">
        <f t="shared" si="14"/>
        <v>Other</v>
      </c>
      <c r="U149" s="3" t="str">
        <f t="shared" si="15"/>
        <v>A</v>
      </c>
      <c r="V149" s="3" t="str">
        <f t="shared" si="16"/>
        <v>66-85</v>
      </c>
      <c r="W149" t="b">
        <f>VLOOKUP(J149,lists!$B$2:$C$3,2,FALSE)</f>
        <v>1</v>
      </c>
      <c r="X149" t="b">
        <f>VLOOKUP(T149,lists!$B:$C,2,FALSE)</f>
        <v>1</v>
      </c>
      <c r="Y149" t="b">
        <f>IF(AND(H149&gt;=FLAT!$J$1,'Raw - F'!H149&lt;=FLAT!$J$2),TRUE,FALSE)</f>
        <v>1</v>
      </c>
      <c r="Z149" t="b">
        <f>VLOOKUP(U149,lists!$B$7:$C$8,2,FALSE)</f>
        <v>1</v>
      </c>
      <c r="AA149" t="b">
        <f>VLOOKUP(IF(K149="","Open",SUBSTITUTE(K149,"/Nov","")),lists!$B$27:$D$29,2,FALSE)</f>
        <v>1</v>
      </c>
      <c r="AB149" t="b">
        <f>VLOOKUP(I149,lists!B:C,2,FALSE)</f>
        <v>1</v>
      </c>
      <c r="AC149" t="b">
        <f>VLOOKUP(E149,lists!$B$23:$D$25,2,FALSE)</f>
        <v>1</v>
      </c>
      <c r="AD149">
        <f t="shared" si="17"/>
        <v>1</v>
      </c>
    </row>
    <row r="150" spans="1:30" x14ac:dyDescent="0.35">
      <c r="A150" s="4">
        <f t="shared" si="12"/>
        <v>150</v>
      </c>
      <c r="B150" s="4">
        <f t="shared" si="13"/>
        <v>149</v>
      </c>
      <c r="C150" s="5">
        <v>43990</v>
      </c>
      <c r="D150" s="6" t="s">
        <v>65</v>
      </c>
      <c r="E150" s="6" t="str">
        <f>VLOOKUP(D150,lists!$W:$X,2,FALSE)</f>
        <v>South</v>
      </c>
      <c r="F150" s="6" t="s">
        <v>30</v>
      </c>
      <c r="G150" s="7" t="s">
        <v>61</v>
      </c>
      <c r="H150" s="7">
        <v>14</v>
      </c>
      <c r="I150" s="8">
        <v>6</v>
      </c>
      <c r="J150" s="6" t="s">
        <v>32</v>
      </c>
      <c r="K150" s="6"/>
      <c r="L150" s="6"/>
      <c r="M150" s="6" t="s">
        <v>33</v>
      </c>
      <c r="N150" s="7" t="s">
        <v>34</v>
      </c>
      <c r="O150" s="7" t="s">
        <v>35</v>
      </c>
      <c r="P150" s="8">
        <v>46</v>
      </c>
      <c r="Q150" s="8">
        <v>60</v>
      </c>
      <c r="R150" s="27"/>
      <c r="S150" s="27"/>
      <c r="T150" s="3" t="str">
        <f t="shared" si="14"/>
        <v>Other</v>
      </c>
      <c r="U150" s="3" t="str">
        <f t="shared" si="15"/>
        <v>A</v>
      </c>
      <c r="V150" s="3" t="str">
        <f t="shared" si="16"/>
        <v>46-60</v>
      </c>
      <c r="W150" t="b">
        <f>VLOOKUP(J150,lists!$B$2:$C$3,2,FALSE)</f>
        <v>1</v>
      </c>
      <c r="X150" t="b">
        <f>VLOOKUP(T150,lists!$B:$C,2,FALSE)</f>
        <v>1</v>
      </c>
      <c r="Y150" t="b">
        <f>IF(AND(H150&gt;=FLAT!$J$1,'Raw - F'!H150&lt;=FLAT!$J$2),TRUE,FALSE)</f>
        <v>1</v>
      </c>
      <c r="Z150" t="b">
        <f>VLOOKUP(U150,lists!$B$7:$C$8,2,FALSE)</f>
        <v>1</v>
      </c>
      <c r="AA150" t="b">
        <f>VLOOKUP(IF(K150="","Open",SUBSTITUTE(K150,"/Nov","")),lists!$B$27:$D$29,2,FALSE)</f>
        <v>1</v>
      </c>
      <c r="AB150" t="b">
        <f>VLOOKUP(I150,lists!B:C,2,FALSE)</f>
        <v>1</v>
      </c>
      <c r="AC150" t="b">
        <f>VLOOKUP(E150,lists!$B$23:$D$25,2,FALSE)</f>
        <v>1</v>
      </c>
      <c r="AD150">
        <f t="shared" si="17"/>
        <v>1</v>
      </c>
    </row>
  </sheetData>
  <sortState xmlns:xlrd2="http://schemas.microsoft.com/office/spreadsheetml/2017/richdata2" ref="C2:S150">
    <sortCondition ref="C2:C150"/>
    <sortCondition ref="D2:D15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38DA5-4EC1-43D3-8829-B093F10B611A}">
  <dimension ref="A1:L159"/>
  <sheetViews>
    <sheetView tabSelected="1" topLeftCell="B1" workbookViewId="0">
      <selection activeCell="B1" sqref="B1:G8"/>
    </sheetView>
  </sheetViews>
  <sheetFormatPr defaultColWidth="0" defaultRowHeight="14.5" x14ac:dyDescent="0.35"/>
  <cols>
    <col min="1" max="1" width="0" hidden="1" customWidth="1"/>
    <col min="2" max="2" width="12.81640625" style="16" customWidth="1"/>
    <col min="3" max="3" width="11.81640625" bestFit="1" customWidth="1"/>
    <col min="4" max="4" width="16.54296875" bestFit="1" customWidth="1"/>
    <col min="5" max="5" width="8.90625" customWidth="1"/>
    <col min="6" max="6" width="10.453125" customWidth="1"/>
    <col min="7" max="7" width="12.6328125" customWidth="1"/>
    <col min="8" max="8" width="7.90625" bestFit="1" customWidth="1"/>
    <col min="9" max="9" width="9" customWidth="1"/>
    <col min="10" max="10" width="9.90625" customWidth="1"/>
    <col min="11" max="11" width="13" customWidth="1"/>
    <col min="12" max="12" width="0" hidden="1" customWidth="1"/>
    <col min="13" max="16384" width="8.90625" hidden="1"/>
  </cols>
  <sheetData>
    <row r="1" spans="1:12" x14ac:dyDescent="0.35">
      <c r="B1" s="45"/>
      <c r="C1" s="45"/>
      <c r="D1" s="45"/>
      <c r="E1" s="45"/>
      <c r="F1" s="45"/>
      <c r="G1" s="45"/>
      <c r="H1" s="13"/>
      <c r="I1" s="19" t="s">
        <v>95</v>
      </c>
      <c r="J1" s="11">
        <v>5</v>
      </c>
      <c r="K1" s="13"/>
      <c r="L1" s="41"/>
    </row>
    <row r="2" spans="1:12" x14ac:dyDescent="0.35">
      <c r="B2" s="45"/>
      <c r="C2" s="45"/>
      <c r="D2" s="45"/>
      <c r="E2" s="45"/>
      <c r="F2" s="45"/>
      <c r="G2" s="45"/>
      <c r="H2" s="13"/>
      <c r="I2" s="19" t="s">
        <v>96</v>
      </c>
      <c r="J2" s="11">
        <v>16</v>
      </c>
      <c r="K2" s="13"/>
      <c r="L2" s="41"/>
    </row>
    <row r="3" spans="1:12" x14ac:dyDescent="0.35">
      <c r="B3" s="45"/>
      <c r="C3" s="45"/>
      <c r="D3" s="45"/>
      <c r="E3" s="45"/>
      <c r="F3" s="45"/>
      <c r="G3" s="45"/>
      <c r="H3" s="13"/>
      <c r="I3" s="13"/>
      <c r="J3" s="12"/>
      <c r="K3" s="13"/>
      <c r="L3" s="41"/>
    </row>
    <row r="4" spans="1:12" x14ac:dyDescent="0.35">
      <c r="B4" s="45"/>
      <c r="C4" s="45"/>
      <c r="D4" s="45"/>
      <c r="E4" s="45"/>
      <c r="F4" s="45"/>
      <c r="G4" s="45"/>
      <c r="H4" s="10"/>
      <c r="I4" s="14"/>
      <c r="J4" s="12"/>
      <c r="K4" s="13"/>
      <c r="L4" s="41"/>
    </row>
    <row r="5" spans="1:12" x14ac:dyDescent="0.35">
      <c r="B5" s="45"/>
      <c r="C5" s="45"/>
      <c r="D5" s="45"/>
      <c r="E5" s="45"/>
      <c r="F5" s="45"/>
      <c r="G5" s="45"/>
      <c r="H5" s="17"/>
      <c r="I5" s="18"/>
      <c r="J5" s="12"/>
      <c r="K5" s="13"/>
      <c r="L5" s="41"/>
    </row>
    <row r="6" spans="1:12" x14ac:dyDescent="0.35">
      <c r="B6" s="45"/>
      <c r="C6" s="45"/>
      <c r="D6" s="45"/>
      <c r="E6" s="45"/>
      <c r="F6" s="45"/>
      <c r="G6" s="45"/>
      <c r="H6" s="17"/>
      <c r="I6" s="18"/>
      <c r="J6" s="12"/>
      <c r="K6" s="13"/>
      <c r="L6" s="41"/>
    </row>
    <row r="7" spans="1:12" x14ac:dyDescent="0.35">
      <c r="B7" s="45"/>
      <c r="C7" s="45"/>
      <c r="D7" s="45"/>
      <c r="E7" s="45"/>
      <c r="F7" s="45"/>
      <c r="G7" s="45"/>
      <c r="H7" s="10"/>
      <c r="I7" s="13"/>
      <c r="J7" s="12"/>
      <c r="K7" s="13"/>
      <c r="L7" s="41"/>
    </row>
    <row r="8" spans="1:12" x14ac:dyDescent="0.35">
      <c r="B8" s="45"/>
      <c r="C8" s="45"/>
      <c r="D8" s="45"/>
      <c r="E8" s="45"/>
      <c r="F8" s="45"/>
      <c r="G8" s="45"/>
      <c r="H8" s="10"/>
      <c r="I8" s="13"/>
      <c r="J8" s="12"/>
      <c r="K8" s="13"/>
      <c r="L8" s="41"/>
    </row>
    <row r="9" spans="1:12" ht="15.5" x14ac:dyDescent="0.35">
      <c r="B9" s="43" t="s">
        <v>0</v>
      </c>
      <c r="C9" s="44" t="s">
        <v>2</v>
      </c>
      <c r="D9" s="44" t="s">
        <v>97</v>
      </c>
      <c r="E9" s="44" t="s">
        <v>98</v>
      </c>
      <c r="F9" s="44" t="s">
        <v>11</v>
      </c>
      <c r="G9" s="44" t="s">
        <v>24</v>
      </c>
      <c r="H9" s="44" t="s">
        <v>6</v>
      </c>
      <c r="I9" s="44" t="s">
        <v>19</v>
      </c>
      <c r="J9" s="44" t="s">
        <v>12</v>
      </c>
      <c r="K9" s="44" t="s">
        <v>4</v>
      </c>
    </row>
    <row r="10" spans="1:12" x14ac:dyDescent="0.35">
      <c r="A10">
        <v>1</v>
      </c>
      <c r="B10" s="40">
        <f>IFERROR(VLOOKUP($A10,'Raw - F'!$B:$Q,2,FALSE),"")</f>
        <v>43983</v>
      </c>
      <c r="C10" s="15" t="str">
        <f>IFERROR(VLOOKUP($A10,'Raw - F'!$B:$Q,4,FALSE),"")</f>
        <v>North</v>
      </c>
      <c r="D10" s="15" t="str">
        <f>IFERROR(VLOOKUP($A10,'Raw - F'!$B:$Q,3,FALSE),"")</f>
        <v>NEWCASTLE</v>
      </c>
      <c r="E10" s="15" t="str">
        <f>IFERROR(VLOOKUP($A10,'Raw - F'!$B:$Q,9,FALSE),"")</f>
        <v>Hcap</v>
      </c>
      <c r="F10" s="15" t="str">
        <f>SUBSTITUTE(IFERROR(VLOOKUP($A10,'Raw - F'!$B:$N,13,FALSE),""),"0","")</f>
        <v>4+</v>
      </c>
      <c r="G10" s="15" t="str">
        <f>SUBSTITUTE(IFERROR(VLOOKUP($A10,'Raw - F'!$B:$N,10,FALSE),""),"0","")</f>
        <v/>
      </c>
      <c r="H10" s="15">
        <f>IFERROR(VLOOKUP($A10,'Raw - F'!$B:$N,8,FALSE),"")</f>
        <v>5</v>
      </c>
      <c r="I10" s="15" t="str">
        <f>IFERROR(VLOOKUP($A10,'Raw - F'!$B:$V,21,FALSE),"")</f>
        <v>49-68</v>
      </c>
      <c r="J10" s="15" t="str">
        <f>IFERROR(VLOOKUP($A10,'Raw - F'!$B:$O,14,FALSE),"")</f>
        <v>A</v>
      </c>
      <c r="K10" s="15" t="str">
        <f>IFERROR(VLOOKUP($A10,'Raw - F'!$B:$O,6,FALSE),"")</f>
        <v>5F</v>
      </c>
    </row>
    <row r="11" spans="1:12" x14ac:dyDescent="0.35">
      <c r="A11">
        <v>2</v>
      </c>
      <c r="B11" s="40">
        <f>IFERROR(VLOOKUP($A11,'Raw - F'!$B:$Q,2,FALSE),"")</f>
        <v>43983</v>
      </c>
      <c r="C11" s="15" t="str">
        <f>IFERROR(VLOOKUP($A11,'Raw - F'!$B:$Q,4,FALSE),"")</f>
        <v>North</v>
      </c>
      <c r="D11" s="15" t="str">
        <f>IFERROR(VLOOKUP($A11,'Raw - F'!$B:$Q,3,FALSE),"")</f>
        <v>NEWCASTLE</v>
      </c>
      <c r="E11" s="15" t="str">
        <f>IFERROR(VLOOKUP($A11,'Raw - F'!$B:$Q,9,FALSE),"")</f>
        <v>WFA</v>
      </c>
      <c r="F11" s="15" t="str">
        <f>SUBSTITUTE(IFERROR(VLOOKUP($A11,'Raw - F'!$B:$N,13,FALSE),""),"0","")</f>
        <v>3+</v>
      </c>
      <c r="G11" s="15" t="str">
        <f>SUBSTITUTE(IFERROR(VLOOKUP($A11,'Raw - F'!$B:$N,10,FALSE),""),"0","")</f>
        <v>Nov</v>
      </c>
      <c r="H11" s="15">
        <f>IFERROR(VLOOKUP($A11,'Raw - F'!$B:$N,8,FALSE),"")</f>
        <v>5</v>
      </c>
      <c r="I11" s="15" t="str">
        <f>IFERROR(VLOOKUP($A11,'Raw - F'!$B:$V,21,FALSE),"")</f>
        <v>Open</v>
      </c>
      <c r="J11" s="15" t="str">
        <f>IFERROR(VLOOKUP($A11,'Raw - F'!$B:$O,14,FALSE),"")</f>
        <v>A</v>
      </c>
      <c r="K11" s="15" t="str">
        <f>IFERROR(VLOOKUP($A11,'Raw - F'!$B:$O,6,FALSE),"")</f>
        <v>6F</v>
      </c>
    </row>
    <row r="12" spans="1:12" x14ac:dyDescent="0.35">
      <c r="A12">
        <v>3</v>
      </c>
      <c r="B12" s="40">
        <f>IFERROR(VLOOKUP($A12,'Raw - F'!$B:$Q,2,FALSE),"")</f>
        <v>43983</v>
      </c>
      <c r="C12" s="15" t="str">
        <f>IFERROR(VLOOKUP($A12,'Raw - F'!$B:$Q,4,FALSE),"")</f>
        <v>North</v>
      </c>
      <c r="D12" s="15" t="str">
        <f>IFERROR(VLOOKUP($A12,'Raw - F'!$B:$Q,3,FALSE),"")</f>
        <v>NEWCASTLE</v>
      </c>
      <c r="E12" s="15" t="str">
        <f>IFERROR(VLOOKUP($A12,'Raw - F'!$B:$Q,9,FALSE),"")</f>
        <v>Hcap</v>
      </c>
      <c r="F12" s="15" t="str">
        <f>SUBSTITUTE(IFERROR(VLOOKUP($A12,'Raw - F'!$B:$N,13,FALSE),""),"0","")</f>
        <v>3O</v>
      </c>
      <c r="G12" s="15" t="str">
        <f>SUBSTITUTE(IFERROR(VLOOKUP($A12,'Raw - F'!$B:$N,10,FALSE),""),"0","")</f>
        <v/>
      </c>
      <c r="H12" s="15">
        <f>IFERROR(VLOOKUP($A12,'Raw - F'!$B:$N,8,FALSE),"")</f>
        <v>5</v>
      </c>
      <c r="I12" s="15" t="str">
        <f>IFERROR(VLOOKUP($A12,'Raw - F'!$B:$V,21,FALSE),"")</f>
        <v>56-75</v>
      </c>
      <c r="J12" s="15" t="str">
        <f>IFERROR(VLOOKUP($A12,'Raw - F'!$B:$O,14,FALSE),"")</f>
        <v>A</v>
      </c>
      <c r="K12" s="15" t="str">
        <f>IFERROR(VLOOKUP($A12,'Raw - F'!$B:$O,6,FALSE),"")</f>
        <v>6F</v>
      </c>
    </row>
    <row r="13" spans="1:12" x14ac:dyDescent="0.35">
      <c r="A13">
        <v>4</v>
      </c>
      <c r="B13" s="40">
        <f>IFERROR(VLOOKUP($A13,'Raw - F'!$B:$Q,2,FALSE),"")</f>
        <v>43983</v>
      </c>
      <c r="C13" s="15" t="str">
        <f>IFERROR(VLOOKUP($A13,'Raw - F'!$B:$Q,4,FALSE),"")</f>
        <v>North</v>
      </c>
      <c r="D13" s="15" t="str">
        <f>IFERROR(VLOOKUP($A13,'Raw - F'!$B:$Q,3,FALSE),"")</f>
        <v>NEWCASTLE</v>
      </c>
      <c r="E13" s="15" t="str">
        <f>IFERROR(VLOOKUP($A13,'Raw - F'!$B:$Q,9,FALSE),"")</f>
        <v>Hcap</v>
      </c>
      <c r="F13" s="15" t="str">
        <f>SUBSTITUTE(IFERROR(VLOOKUP($A13,'Raw - F'!$B:$N,13,FALSE),""),"0","")</f>
        <v>4+</v>
      </c>
      <c r="G13" s="15" t="str">
        <f>SUBSTITUTE(IFERROR(VLOOKUP($A13,'Raw - F'!$B:$N,10,FALSE),""),"0","")</f>
        <v/>
      </c>
      <c r="H13" s="15">
        <f>IFERROR(VLOOKUP($A13,'Raw - F'!$B:$N,8,FALSE),"")</f>
        <v>4</v>
      </c>
      <c r="I13" s="15" t="str">
        <f>IFERROR(VLOOKUP($A13,'Raw - F'!$B:$V,21,FALSE),"")</f>
        <v>66-85</v>
      </c>
      <c r="J13" s="15" t="str">
        <f>IFERROR(VLOOKUP($A13,'Raw - F'!$B:$O,14,FALSE),"")</f>
        <v>A</v>
      </c>
      <c r="K13" s="15" t="str">
        <f>IFERROR(VLOOKUP($A13,'Raw - F'!$B:$O,6,FALSE),"")</f>
        <v>6F</v>
      </c>
    </row>
    <row r="14" spans="1:12" x14ac:dyDescent="0.35">
      <c r="A14">
        <v>5</v>
      </c>
      <c r="B14" s="40">
        <f>IFERROR(VLOOKUP($A14,'Raw - F'!$B:$Q,2,FALSE),"")</f>
        <v>43983</v>
      </c>
      <c r="C14" s="15" t="str">
        <f>IFERROR(VLOOKUP($A14,'Raw - F'!$B:$Q,4,FALSE),"")</f>
        <v>North</v>
      </c>
      <c r="D14" s="15" t="str">
        <f>IFERROR(VLOOKUP($A14,'Raw - F'!$B:$Q,3,FALSE),"")</f>
        <v>NEWCASTLE</v>
      </c>
      <c r="E14" s="15" t="str">
        <f>IFERROR(VLOOKUP($A14,'Raw - F'!$B:$Q,9,FALSE),"")</f>
        <v>Hcap</v>
      </c>
      <c r="F14" s="15" t="str">
        <f>SUBSTITUTE(IFERROR(VLOOKUP($A14,'Raw - F'!$B:$N,13,FALSE),""),"0","")</f>
        <v>4+</v>
      </c>
      <c r="G14" s="15" t="str">
        <f>SUBSTITUTE(IFERROR(VLOOKUP($A14,'Raw - F'!$B:$N,10,FALSE),""),"0","")</f>
        <v/>
      </c>
      <c r="H14" s="15">
        <f>IFERROR(VLOOKUP($A14,'Raw - F'!$B:$N,8,FALSE),"")</f>
        <v>4</v>
      </c>
      <c r="I14" s="15" t="str">
        <f>IFERROR(VLOOKUP($A14,'Raw - F'!$B:$V,21,FALSE),"")</f>
        <v>59-78</v>
      </c>
      <c r="J14" s="15" t="str">
        <f>IFERROR(VLOOKUP($A14,'Raw - F'!$B:$O,14,FALSE),"")</f>
        <v>A</v>
      </c>
      <c r="K14" s="15" t="str">
        <f>IFERROR(VLOOKUP($A14,'Raw - F'!$B:$O,6,FALSE),"")</f>
        <v>8F</v>
      </c>
    </row>
    <row r="15" spans="1:12" x14ac:dyDescent="0.35">
      <c r="A15">
        <v>6</v>
      </c>
      <c r="B15" s="40">
        <f>IFERROR(VLOOKUP($A15,'Raw - F'!$B:$Q,2,FALSE),"")</f>
        <v>43983</v>
      </c>
      <c r="C15" s="15" t="str">
        <f>IFERROR(VLOOKUP($A15,'Raw - F'!$B:$Q,4,FALSE),"")</f>
        <v>North</v>
      </c>
      <c r="D15" s="15" t="str">
        <f>IFERROR(VLOOKUP($A15,'Raw - F'!$B:$Q,3,FALSE),"")</f>
        <v>NEWCASTLE</v>
      </c>
      <c r="E15" s="15" t="str">
        <f>IFERROR(VLOOKUP($A15,'Raw - F'!$B:$Q,9,FALSE),"")</f>
        <v>Hcap</v>
      </c>
      <c r="F15" s="15" t="str">
        <f>SUBSTITUTE(IFERROR(VLOOKUP($A15,'Raw - F'!$B:$N,13,FALSE),""),"0","")</f>
        <v>4+</v>
      </c>
      <c r="G15" s="15" t="str">
        <f>SUBSTITUTE(IFERROR(VLOOKUP($A15,'Raw - F'!$B:$N,10,FALSE),""),"0","")</f>
        <v/>
      </c>
      <c r="H15" s="15">
        <f>IFERROR(VLOOKUP($A15,'Raw - F'!$B:$N,8,FALSE),"")</f>
        <v>6</v>
      </c>
      <c r="I15" s="15" t="str">
        <f>IFERROR(VLOOKUP($A15,'Raw - F'!$B:$V,21,FALSE),"")</f>
        <v>46-65</v>
      </c>
      <c r="J15" s="15" t="str">
        <f>IFERROR(VLOOKUP($A15,'Raw - F'!$B:$O,14,FALSE),"")</f>
        <v>A</v>
      </c>
      <c r="K15" s="15" t="str">
        <f>IFERROR(VLOOKUP($A15,'Raw - F'!$B:$O,6,FALSE),"")</f>
        <v>8F</v>
      </c>
    </row>
    <row r="16" spans="1:12" x14ac:dyDescent="0.35">
      <c r="A16">
        <v>7</v>
      </c>
      <c r="B16" s="40">
        <f>IFERROR(VLOOKUP($A16,'Raw - F'!$B:$Q,2,FALSE),"")</f>
        <v>43983</v>
      </c>
      <c r="C16" s="15" t="str">
        <f>IFERROR(VLOOKUP($A16,'Raw - F'!$B:$Q,4,FALSE),"")</f>
        <v>North</v>
      </c>
      <c r="D16" s="15" t="str">
        <f>IFERROR(VLOOKUP($A16,'Raw - F'!$B:$Q,3,FALSE),"")</f>
        <v>NEWCASTLE</v>
      </c>
      <c r="E16" s="15" t="str">
        <f>IFERROR(VLOOKUP($A16,'Raw - F'!$B:$Q,9,FALSE),"")</f>
        <v>WFA</v>
      </c>
      <c r="F16" s="15" t="str">
        <f>SUBSTITUTE(IFERROR(VLOOKUP($A16,'Raw - F'!$B:$N,13,FALSE),""),"0","")</f>
        <v>3+</v>
      </c>
      <c r="G16" s="15" t="str">
        <f>SUBSTITUTE(IFERROR(VLOOKUP($A16,'Raw - F'!$B:$N,10,FALSE),""),"0","")</f>
        <v>Mdn</v>
      </c>
      <c r="H16" s="15">
        <f>IFERROR(VLOOKUP($A16,'Raw - F'!$B:$N,8,FALSE),"")</f>
        <v>5</v>
      </c>
      <c r="I16" s="15" t="str">
        <f>IFERROR(VLOOKUP($A16,'Raw - F'!$B:$V,21,FALSE),"")</f>
        <v>Open</v>
      </c>
      <c r="J16" s="15" t="str">
        <f>IFERROR(VLOOKUP($A16,'Raw - F'!$B:$O,14,FALSE),"")</f>
        <v>A</v>
      </c>
      <c r="K16" s="15" t="str">
        <f>IFERROR(VLOOKUP($A16,'Raw - F'!$B:$O,6,FALSE),"")</f>
        <v>10F</v>
      </c>
    </row>
    <row r="17" spans="1:11" x14ac:dyDescent="0.35">
      <c r="A17">
        <v>8</v>
      </c>
      <c r="B17" s="40">
        <f>IFERROR(VLOOKUP($A17,'Raw - F'!$B:$Q,2,FALSE),"")</f>
        <v>43983</v>
      </c>
      <c r="C17" s="15" t="str">
        <f>IFERROR(VLOOKUP($A17,'Raw - F'!$B:$Q,4,FALSE),"")</f>
        <v>North</v>
      </c>
      <c r="D17" s="15" t="str">
        <f>IFERROR(VLOOKUP($A17,'Raw - F'!$B:$Q,3,FALSE),"")</f>
        <v>NEWCASTLE</v>
      </c>
      <c r="E17" s="15" t="str">
        <f>IFERROR(VLOOKUP($A17,'Raw - F'!$B:$Q,9,FALSE),"")</f>
        <v>Hcap</v>
      </c>
      <c r="F17" s="15" t="str">
        <f>SUBSTITUTE(IFERROR(VLOOKUP($A17,'Raw - F'!$B:$N,13,FALSE),""),"0","")</f>
        <v>4+</v>
      </c>
      <c r="G17" s="15" t="str">
        <f>SUBSTITUTE(IFERROR(VLOOKUP($A17,'Raw - F'!$B:$N,10,FALSE),""),"0","")</f>
        <v/>
      </c>
      <c r="H17" s="15">
        <f>IFERROR(VLOOKUP($A17,'Raw - F'!$B:$N,8,FALSE),"")</f>
        <v>3</v>
      </c>
      <c r="I17" s="15" t="str">
        <f>IFERROR(VLOOKUP($A17,'Raw - F'!$B:$V,21,FALSE),"")</f>
        <v>76-95</v>
      </c>
      <c r="J17" s="15" t="str">
        <f>IFERROR(VLOOKUP($A17,'Raw - F'!$B:$O,14,FALSE),"")</f>
        <v>A</v>
      </c>
      <c r="K17" s="15" t="str">
        <f>IFERROR(VLOOKUP($A17,'Raw - F'!$B:$O,6,FALSE),"")</f>
        <v>12F</v>
      </c>
    </row>
    <row r="18" spans="1:11" x14ac:dyDescent="0.35">
      <c r="A18">
        <v>9</v>
      </c>
      <c r="B18" s="40">
        <f>IFERROR(VLOOKUP($A18,'Raw - F'!$B:$Q,2,FALSE),"")</f>
        <v>43984</v>
      </c>
      <c r="C18" s="15" t="str">
        <f>IFERROR(VLOOKUP($A18,'Raw - F'!$B:$Q,4,FALSE),"")</f>
        <v>South</v>
      </c>
      <c r="D18" s="15" t="str">
        <f>IFERROR(VLOOKUP($A18,'Raw - F'!$B:$Q,3,FALSE),"")</f>
        <v>KEMPTON PARK</v>
      </c>
      <c r="E18" s="15" t="str">
        <f>IFERROR(VLOOKUP($A18,'Raw - F'!$B:$Q,9,FALSE),"")</f>
        <v>Hcap</v>
      </c>
      <c r="F18" s="15" t="str">
        <f>SUBSTITUTE(IFERROR(VLOOKUP($A18,'Raw - F'!$B:$N,13,FALSE),""),"0","")</f>
        <v>4+</v>
      </c>
      <c r="G18" s="15" t="str">
        <f>SUBSTITUTE(IFERROR(VLOOKUP($A18,'Raw - F'!$B:$N,10,FALSE),""),"0","")</f>
        <v/>
      </c>
      <c r="H18" s="15">
        <f>IFERROR(VLOOKUP($A18,'Raw - F'!$B:$N,8,FALSE),"")</f>
        <v>4</v>
      </c>
      <c r="I18" s="15" t="str">
        <f>IFERROR(VLOOKUP($A18,'Raw - F'!$B:$V,21,FALSE),"")</f>
        <v>66-85</v>
      </c>
      <c r="J18" s="15" t="str">
        <f>IFERROR(VLOOKUP($A18,'Raw - F'!$B:$O,14,FALSE),"")</f>
        <v>A</v>
      </c>
      <c r="K18" s="15" t="str">
        <f>IFERROR(VLOOKUP($A18,'Raw - F'!$B:$O,6,FALSE),"")</f>
        <v>5F</v>
      </c>
    </row>
    <row r="19" spans="1:11" x14ac:dyDescent="0.35">
      <c r="A19">
        <v>10</v>
      </c>
      <c r="B19" s="40">
        <f>IFERROR(VLOOKUP($A19,'Raw - F'!$B:$Q,2,FALSE),"")</f>
        <v>43984</v>
      </c>
      <c r="C19" s="15" t="str">
        <f>IFERROR(VLOOKUP($A19,'Raw - F'!$B:$Q,4,FALSE),"")</f>
        <v>South</v>
      </c>
      <c r="D19" s="15" t="str">
        <f>IFERROR(VLOOKUP($A19,'Raw - F'!$B:$Q,3,FALSE),"")</f>
        <v>KEMPTON PARK</v>
      </c>
      <c r="E19" s="15" t="str">
        <f>IFERROR(VLOOKUP($A19,'Raw - F'!$B:$Q,9,FALSE),"")</f>
        <v>Hcap</v>
      </c>
      <c r="F19" s="15" t="str">
        <f>SUBSTITUTE(IFERROR(VLOOKUP($A19,'Raw - F'!$B:$N,13,FALSE),""),"0","")</f>
        <v>3O</v>
      </c>
      <c r="G19" s="15" t="str">
        <f>SUBSTITUTE(IFERROR(VLOOKUP($A19,'Raw - F'!$B:$N,10,FALSE),""),"0","")</f>
        <v/>
      </c>
      <c r="H19" s="15">
        <f>IFERROR(VLOOKUP($A19,'Raw - F'!$B:$N,8,FALSE),"")</f>
        <v>6</v>
      </c>
      <c r="I19" s="15" t="str">
        <f>IFERROR(VLOOKUP($A19,'Raw - F'!$B:$V,21,FALSE),"")</f>
        <v>46-60</v>
      </c>
      <c r="J19" s="15" t="str">
        <f>IFERROR(VLOOKUP($A19,'Raw - F'!$B:$O,14,FALSE),"")</f>
        <v>A</v>
      </c>
      <c r="K19" s="15" t="str">
        <f>IFERROR(VLOOKUP($A19,'Raw - F'!$B:$O,6,FALSE),"")</f>
        <v>6F</v>
      </c>
    </row>
    <row r="20" spans="1:11" x14ac:dyDescent="0.35">
      <c r="A20">
        <v>11</v>
      </c>
      <c r="B20" s="40">
        <f>IFERROR(VLOOKUP($A20,'Raw - F'!$B:$Q,2,FALSE),"")</f>
        <v>43984</v>
      </c>
      <c r="C20" s="15" t="str">
        <f>IFERROR(VLOOKUP($A20,'Raw - F'!$B:$Q,4,FALSE),"")</f>
        <v>South</v>
      </c>
      <c r="D20" s="15" t="str">
        <f>IFERROR(VLOOKUP($A20,'Raw - F'!$B:$Q,3,FALSE),"")</f>
        <v>KEMPTON PARK</v>
      </c>
      <c r="E20" s="15" t="str">
        <f>IFERROR(VLOOKUP($A20,'Raw - F'!$B:$Q,9,FALSE),"")</f>
        <v>WFA</v>
      </c>
      <c r="F20" s="15" t="str">
        <f>SUBSTITUTE(IFERROR(VLOOKUP($A20,'Raw - F'!$B:$N,13,FALSE),""),"0","")</f>
        <v>3O</v>
      </c>
      <c r="G20" s="15" t="str">
        <f>SUBSTITUTE(IFERROR(VLOOKUP($A20,'Raw - F'!$B:$N,10,FALSE),""),"0","")</f>
        <v>Mdn</v>
      </c>
      <c r="H20" s="15">
        <f>IFERROR(VLOOKUP($A20,'Raw - F'!$B:$N,8,FALSE),"")</f>
        <v>5</v>
      </c>
      <c r="I20" s="15" t="str">
        <f>IFERROR(VLOOKUP($A20,'Raw - F'!$B:$V,21,FALSE),"")</f>
        <v>Open</v>
      </c>
      <c r="J20" s="15" t="str">
        <f>IFERROR(VLOOKUP($A20,'Raw - F'!$B:$O,14,FALSE),"")</f>
        <v>A</v>
      </c>
      <c r="K20" s="15" t="str">
        <f>IFERROR(VLOOKUP($A20,'Raw - F'!$B:$O,6,FALSE),"")</f>
        <v>8F</v>
      </c>
    </row>
    <row r="21" spans="1:11" x14ac:dyDescent="0.35">
      <c r="A21">
        <v>12</v>
      </c>
      <c r="B21" s="40">
        <f>IFERROR(VLOOKUP($A21,'Raw - F'!$B:$Q,2,FALSE),"")</f>
        <v>43984</v>
      </c>
      <c r="C21" s="15" t="str">
        <f>IFERROR(VLOOKUP($A21,'Raw - F'!$B:$Q,4,FALSE),"")</f>
        <v>South</v>
      </c>
      <c r="D21" s="15" t="str">
        <f>IFERROR(VLOOKUP($A21,'Raw - F'!$B:$Q,3,FALSE),"")</f>
        <v>KEMPTON PARK</v>
      </c>
      <c r="E21" s="15" t="str">
        <f>IFERROR(VLOOKUP($A21,'Raw - F'!$B:$Q,9,FALSE),"")</f>
        <v>WFA</v>
      </c>
      <c r="F21" s="15" t="str">
        <f>SUBSTITUTE(IFERROR(VLOOKUP($A21,'Raw - F'!$B:$N,13,FALSE),""),"0","")</f>
        <v>3+</v>
      </c>
      <c r="G21" s="15" t="str">
        <f>SUBSTITUTE(IFERROR(VLOOKUP($A21,'Raw - F'!$B:$N,10,FALSE),""),"0","")</f>
        <v>Mdn</v>
      </c>
      <c r="H21" s="15">
        <f>IFERROR(VLOOKUP($A21,'Raw - F'!$B:$N,8,FALSE),"")</f>
        <v>5</v>
      </c>
      <c r="I21" s="15" t="str">
        <f>IFERROR(VLOOKUP($A21,'Raw - F'!$B:$V,21,FALSE),"")</f>
        <v>Open</v>
      </c>
      <c r="J21" s="15" t="str">
        <f>IFERROR(VLOOKUP($A21,'Raw - F'!$B:$O,14,FALSE),"")</f>
        <v>A</v>
      </c>
      <c r="K21" s="15" t="str">
        <f>IFERROR(VLOOKUP($A21,'Raw - F'!$B:$O,6,FALSE),"")</f>
        <v>10F</v>
      </c>
    </row>
    <row r="22" spans="1:11" x14ac:dyDescent="0.35">
      <c r="A22">
        <v>13</v>
      </c>
      <c r="B22" s="40">
        <f>IFERROR(VLOOKUP($A22,'Raw - F'!$B:$Q,2,FALSE),"")</f>
        <v>43984</v>
      </c>
      <c r="C22" s="15" t="str">
        <f>IFERROR(VLOOKUP($A22,'Raw - F'!$B:$Q,4,FALSE),"")</f>
        <v>South</v>
      </c>
      <c r="D22" s="15" t="str">
        <f>IFERROR(VLOOKUP($A22,'Raw - F'!$B:$Q,3,FALSE),"")</f>
        <v>KEMPTON PARK</v>
      </c>
      <c r="E22" s="15" t="str">
        <f>IFERROR(VLOOKUP($A22,'Raw - F'!$B:$Q,9,FALSE),"")</f>
        <v>Hcap</v>
      </c>
      <c r="F22" s="15" t="str">
        <f>SUBSTITUTE(IFERROR(VLOOKUP($A22,'Raw - F'!$B:$N,13,FALSE),""),"0","")</f>
        <v>4+</v>
      </c>
      <c r="G22" s="15" t="str">
        <f>SUBSTITUTE(IFERROR(VLOOKUP($A22,'Raw - F'!$B:$N,10,FALSE),""),"0","")</f>
        <v/>
      </c>
      <c r="H22" s="15">
        <f>IFERROR(VLOOKUP($A22,'Raw - F'!$B:$N,8,FALSE),"")</f>
        <v>5</v>
      </c>
      <c r="I22" s="15" t="str">
        <f>IFERROR(VLOOKUP($A22,'Raw - F'!$B:$V,21,FALSE),"")</f>
        <v>56-75</v>
      </c>
      <c r="J22" s="15" t="str">
        <f>IFERROR(VLOOKUP($A22,'Raw - F'!$B:$O,14,FALSE),"")</f>
        <v>A</v>
      </c>
      <c r="K22" s="15" t="str">
        <f>IFERROR(VLOOKUP($A22,'Raw - F'!$B:$O,6,FALSE),"")</f>
        <v>10F</v>
      </c>
    </row>
    <row r="23" spans="1:11" x14ac:dyDescent="0.35">
      <c r="A23">
        <v>14</v>
      </c>
      <c r="B23" s="40">
        <f>IFERROR(VLOOKUP($A23,'Raw - F'!$B:$Q,2,FALSE),"")</f>
        <v>43984</v>
      </c>
      <c r="C23" s="15" t="str">
        <f>IFERROR(VLOOKUP($A23,'Raw - F'!$B:$Q,4,FALSE),"")</f>
        <v>South</v>
      </c>
      <c r="D23" s="15" t="str">
        <f>IFERROR(VLOOKUP($A23,'Raw - F'!$B:$Q,3,FALSE),"")</f>
        <v>KEMPTON PARK</v>
      </c>
      <c r="E23" s="15" t="str">
        <f>IFERROR(VLOOKUP($A23,'Raw - F'!$B:$Q,9,FALSE),"")</f>
        <v>WFA</v>
      </c>
      <c r="F23" s="15" t="str">
        <f>SUBSTITUTE(IFERROR(VLOOKUP($A23,'Raw - F'!$B:$N,13,FALSE),""),"0","")</f>
        <v>3+</v>
      </c>
      <c r="G23" s="15" t="str">
        <f>SUBSTITUTE(IFERROR(VLOOKUP($A23,'Raw - F'!$B:$N,10,FALSE),""),"0","")</f>
        <v>Mdn</v>
      </c>
      <c r="H23" s="15">
        <f>IFERROR(VLOOKUP($A23,'Raw - F'!$B:$N,8,FALSE),"")</f>
        <v>5</v>
      </c>
      <c r="I23" s="15" t="str">
        <f>IFERROR(VLOOKUP($A23,'Raw - F'!$B:$V,21,FALSE),"")</f>
        <v>Open</v>
      </c>
      <c r="J23" s="15" t="str">
        <f>IFERROR(VLOOKUP($A23,'Raw - F'!$B:$O,14,FALSE),"")</f>
        <v>A</v>
      </c>
      <c r="K23" s="15" t="str">
        <f>IFERROR(VLOOKUP($A23,'Raw - F'!$B:$O,6,FALSE),"")</f>
        <v>12F</v>
      </c>
    </row>
    <row r="24" spans="1:11" x14ac:dyDescent="0.35">
      <c r="A24">
        <v>15</v>
      </c>
      <c r="B24" s="40">
        <f>IFERROR(VLOOKUP($A24,'Raw - F'!$B:$Q,2,FALSE),"")</f>
        <v>43984</v>
      </c>
      <c r="C24" s="15" t="str">
        <f>IFERROR(VLOOKUP($A24,'Raw - F'!$B:$Q,4,FALSE),"")</f>
        <v>South</v>
      </c>
      <c r="D24" s="15" t="str">
        <f>IFERROR(VLOOKUP($A24,'Raw - F'!$B:$Q,3,FALSE),"")</f>
        <v>KEMPTON PARK</v>
      </c>
      <c r="E24" s="15" t="str">
        <f>IFERROR(VLOOKUP($A24,'Raw - F'!$B:$Q,9,FALSE),"")</f>
        <v>Hcap</v>
      </c>
      <c r="F24" s="15" t="str">
        <f>SUBSTITUTE(IFERROR(VLOOKUP($A24,'Raw - F'!$B:$N,13,FALSE),""),"0","")</f>
        <v>4+</v>
      </c>
      <c r="G24" s="15" t="str">
        <f>SUBSTITUTE(IFERROR(VLOOKUP($A24,'Raw - F'!$B:$N,10,FALSE),""),"0","")</f>
        <v/>
      </c>
      <c r="H24" s="15">
        <f>IFERROR(VLOOKUP($A24,'Raw - F'!$B:$N,8,FALSE),"")</f>
        <v>5</v>
      </c>
      <c r="I24" s="15" t="str">
        <f>IFERROR(VLOOKUP($A24,'Raw - F'!$B:$V,21,FALSE),"")</f>
        <v>53-72</v>
      </c>
      <c r="J24" s="15" t="str">
        <f>IFERROR(VLOOKUP($A24,'Raw - F'!$B:$O,14,FALSE),"")</f>
        <v>A</v>
      </c>
      <c r="K24" s="15" t="str">
        <f>IFERROR(VLOOKUP($A24,'Raw - F'!$B:$O,6,FALSE),"")</f>
        <v>12F</v>
      </c>
    </row>
    <row r="25" spans="1:11" x14ac:dyDescent="0.35">
      <c r="A25">
        <v>16</v>
      </c>
      <c r="B25" s="40">
        <f>IFERROR(VLOOKUP($A25,'Raw - F'!$B:$Q,2,FALSE),"")</f>
        <v>43984</v>
      </c>
      <c r="C25" s="15" t="str">
        <f>IFERROR(VLOOKUP($A25,'Raw - F'!$B:$Q,4,FALSE),"")</f>
        <v>South</v>
      </c>
      <c r="D25" s="15" t="str">
        <f>IFERROR(VLOOKUP($A25,'Raw - F'!$B:$Q,3,FALSE),"")</f>
        <v>KEMPTON PARK</v>
      </c>
      <c r="E25" s="15" t="str">
        <f>IFERROR(VLOOKUP($A25,'Raw - F'!$B:$Q,9,FALSE),"")</f>
        <v>WFA</v>
      </c>
      <c r="F25" s="15" t="str">
        <f>SUBSTITUTE(IFERROR(VLOOKUP($A25,'Raw - F'!$B:$N,13,FALSE),""),"0","")</f>
        <v>3+</v>
      </c>
      <c r="G25" s="15" t="str">
        <f>SUBSTITUTE(IFERROR(VLOOKUP($A25,'Raw - F'!$B:$N,10,FALSE),""),"0","")</f>
        <v>Mdn</v>
      </c>
      <c r="H25" s="15">
        <f>IFERROR(VLOOKUP($A25,'Raw - F'!$B:$N,8,FALSE),"")</f>
        <v>5</v>
      </c>
      <c r="I25" s="15" t="str">
        <f>IFERROR(VLOOKUP($A25,'Raw - F'!$B:$V,21,FALSE),"")</f>
        <v>Open</v>
      </c>
      <c r="J25" s="15" t="str">
        <f>IFERROR(VLOOKUP($A25,'Raw - F'!$B:$O,14,FALSE),"")</f>
        <v>A</v>
      </c>
      <c r="K25" s="15" t="str">
        <f>IFERROR(VLOOKUP($A25,'Raw - F'!$B:$O,6,FALSE),"")</f>
        <v>6F</v>
      </c>
    </row>
    <row r="26" spans="1:11" x14ac:dyDescent="0.35">
      <c r="A26">
        <v>17</v>
      </c>
      <c r="B26" s="40">
        <f>IFERROR(VLOOKUP($A26,'Raw - F'!$B:$Q,2,FALSE),"")</f>
        <v>43984</v>
      </c>
      <c r="C26" s="15" t="str">
        <f>IFERROR(VLOOKUP($A26,'Raw - F'!$B:$Q,4,FALSE),"")</f>
        <v>North</v>
      </c>
      <c r="D26" s="15" t="str">
        <f>IFERROR(VLOOKUP($A26,'Raw - F'!$B:$Q,3,FALSE),"")</f>
        <v>NEWCASTLE</v>
      </c>
      <c r="E26" s="15" t="str">
        <f>IFERROR(VLOOKUP($A26,'Raw - F'!$B:$Q,9,FALSE),"")</f>
        <v>WFA</v>
      </c>
      <c r="F26" s="15" t="str">
        <f>SUBSTITUTE(IFERROR(VLOOKUP($A26,'Raw - F'!$B:$N,13,FALSE),""),"0","")</f>
        <v>2O</v>
      </c>
      <c r="G26" s="15" t="str">
        <f>SUBSTITUTE(IFERROR(VLOOKUP($A26,'Raw - F'!$B:$N,10,FALSE),""),"0","")</f>
        <v>Mdn</v>
      </c>
      <c r="H26" s="15">
        <f>IFERROR(VLOOKUP($A26,'Raw - F'!$B:$N,8,FALSE),"")</f>
        <v>5</v>
      </c>
      <c r="I26" s="15" t="str">
        <f>IFERROR(VLOOKUP($A26,'Raw - F'!$B:$V,21,FALSE),"")</f>
        <v>Open</v>
      </c>
      <c r="J26" s="15" t="str">
        <f>IFERROR(VLOOKUP($A26,'Raw - F'!$B:$O,14,FALSE),"")</f>
        <v>A</v>
      </c>
      <c r="K26" s="15" t="str">
        <f>IFERROR(VLOOKUP($A26,'Raw - F'!$B:$O,6,FALSE),"")</f>
        <v>5F</v>
      </c>
    </row>
    <row r="27" spans="1:11" x14ac:dyDescent="0.35">
      <c r="A27">
        <v>18</v>
      </c>
      <c r="B27" s="40">
        <f>IFERROR(VLOOKUP($A27,'Raw - F'!$B:$Q,2,FALSE),"")</f>
        <v>43984</v>
      </c>
      <c r="C27" s="15" t="str">
        <f>IFERROR(VLOOKUP($A27,'Raw - F'!$B:$Q,4,FALSE),"")</f>
        <v>North</v>
      </c>
      <c r="D27" s="15" t="str">
        <f>IFERROR(VLOOKUP($A27,'Raw - F'!$B:$Q,3,FALSE),"")</f>
        <v>NEWCASTLE</v>
      </c>
      <c r="E27" s="15" t="str">
        <f>IFERROR(VLOOKUP($A27,'Raw - F'!$B:$Q,9,FALSE),"")</f>
        <v>WFA</v>
      </c>
      <c r="F27" s="15" t="str">
        <f>SUBSTITUTE(IFERROR(VLOOKUP($A27,'Raw - F'!$B:$N,13,FALSE),""),"0","")</f>
        <v>2O</v>
      </c>
      <c r="G27" s="15" t="str">
        <f>SUBSTITUTE(IFERROR(VLOOKUP($A27,'Raw - F'!$B:$N,10,FALSE),""),"0","")</f>
        <v>Mdn</v>
      </c>
      <c r="H27" s="15">
        <f>IFERROR(VLOOKUP($A27,'Raw - F'!$B:$N,8,FALSE),"")</f>
        <v>5</v>
      </c>
      <c r="I27" s="15" t="str">
        <f>IFERROR(VLOOKUP($A27,'Raw - F'!$B:$V,21,FALSE),"")</f>
        <v>Open</v>
      </c>
      <c r="J27" s="15" t="str">
        <f>IFERROR(VLOOKUP($A27,'Raw - F'!$B:$O,14,FALSE),"")</f>
        <v>F</v>
      </c>
      <c r="K27" s="15" t="str">
        <f>IFERROR(VLOOKUP($A27,'Raw - F'!$B:$O,6,FALSE),"")</f>
        <v>5F</v>
      </c>
    </row>
    <row r="28" spans="1:11" x14ac:dyDescent="0.35">
      <c r="A28">
        <v>19</v>
      </c>
      <c r="B28" s="40">
        <f>IFERROR(VLOOKUP($A28,'Raw - F'!$B:$Q,2,FALSE),"")</f>
        <v>43984</v>
      </c>
      <c r="C28" s="15" t="str">
        <f>IFERROR(VLOOKUP($A28,'Raw - F'!$B:$Q,4,FALSE),"")</f>
        <v>North</v>
      </c>
      <c r="D28" s="15" t="str">
        <f>IFERROR(VLOOKUP($A28,'Raw - F'!$B:$Q,3,FALSE),"")</f>
        <v>NEWCASTLE</v>
      </c>
      <c r="E28" s="15" t="str">
        <f>IFERROR(VLOOKUP($A28,'Raw - F'!$B:$Q,9,FALSE),"")</f>
        <v>Hcap</v>
      </c>
      <c r="F28" s="15" t="str">
        <f>SUBSTITUTE(IFERROR(VLOOKUP($A28,'Raw - F'!$B:$N,13,FALSE),""),"0","")</f>
        <v>4+</v>
      </c>
      <c r="G28" s="15" t="str">
        <f>SUBSTITUTE(IFERROR(VLOOKUP($A28,'Raw - F'!$B:$N,10,FALSE),""),"0","")</f>
        <v/>
      </c>
      <c r="H28" s="15">
        <f>IFERROR(VLOOKUP($A28,'Raw - F'!$B:$N,8,FALSE),"")</f>
        <v>2</v>
      </c>
      <c r="I28" s="15" t="str">
        <f>IFERROR(VLOOKUP($A28,'Raw - F'!$B:$V,21,FALSE),"")</f>
        <v>81-100</v>
      </c>
      <c r="J28" s="15" t="str">
        <f>IFERROR(VLOOKUP($A28,'Raw - F'!$B:$O,14,FALSE),"")</f>
        <v>A</v>
      </c>
      <c r="K28" s="15" t="str">
        <f>IFERROR(VLOOKUP($A28,'Raw - F'!$B:$O,6,FALSE),"")</f>
        <v>6F</v>
      </c>
    </row>
    <row r="29" spans="1:11" x14ac:dyDescent="0.35">
      <c r="A29">
        <v>20</v>
      </c>
      <c r="B29" s="40">
        <f>IFERROR(VLOOKUP($A29,'Raw - F'!$B:$Q,2,FALSE),"")</f>
        <v>43984</v>
      </c>
      <c r="C29" s="15" t="str">
        <f>IFERROR(VLOOKUP($A29,'Raw - F'!$B:$Q,4,FALSE),"")</f>
        <v>North</v>
      </c>
      <c r="D29" s="15" t="str">
        <f>IFERROR(VLOOKUP($A29,'Raw - F'!$B:$Q,3,FALSE),"")</f>
        <v>NEWCASTLE</v>
      </c>
      <c r="E29" s="15" t="str">
        <f>IFERROR(VLOOKUP($A29,'Raw - F'!$B:$Q,9,FALSE),"")</f>
        <v>Hcap</v>
      </c>
      <c r="F29" s="15" t="str">
        <f>SUBSTITUTE(IFERROR(VLOOKUP($A29,'Raw - F'!$B:$N,13,FALSE),""),"0","")</f>
        <v>3O</v>
      </c>
      <c r="G29" s="15" t="str">
        <f>SUBSTITUTE(IFERROR(VLOOKUP($A29,'Raw - F'!$B:$N,10,FALSE),""),"0","")</f>
        <v/>
      </c>
      <c r="H29" s="15">
        <f>IFERROR(VLOOKUP($A29,'Raw - F'!$B:$N,8,FALSE),"")</f>
        <v>4</v>
      </c>
      <c r="I29" s="15" t="str">
        <f>IFERROR(VLOOKUP($A29,'Raw - F'!$B:$V,21,FALSE),"")</f>
        <v>66-85</v>
      </c>
      <c r="J29" s="15" t="str">
        <f>IFERROR(VLOOKUP($A29,'Raw - F'!$B:$O,14,FALSE),"")</f>
        <v>A</v>
      </c>
      <c r="K29" s="15" t="str">
        <f>IFERROR(VLOOKUP($A29,'Raw - F'!$B:$O,6,FALSE),"")</f>
        <v>7F</v>
      </c>
    </row>
    <row r="30" spans="1:11" x14ac:dyDescent="0.35">
      <c r="A30">
        <v>21</v>
      </c>
      <c r="B30" s="40">
        <f>IFERROR(VLOOKUP($A30,'Raw - F'!$B:$Q,2,FALSE),"")</f>
        <v>43984</v>
      </c>
      <c r="C30" s="15" t="str">
        <f>IFERROR(VLOOKUP($A30,'Raw - F'!$B:$Q,4,FALSE),"")</f>
        <v>North</v>
      </c>
      <c r="D30" s="15" t="str">
        <f>IFERROR(VLOOKUP($A30,'Raw - F'!$B:$Q,3,FALSE),"")</f>
        <v>NEWCASTLE</v>
      </c>
      <c r="E30" s="15" t="str">
        <f>IFERROR(VLOOKUP($A30,'Raw - F'!$B:$Q,9,FALSE),"")</f>
        <v>Hcap</v>
      </c>
      <c r="F30" s="15" t="str">
        <f>SUBSTITUTE(IFERROR(VLOOKUP($A30,'Raw - F'!$B:$N,13,FALSE),""),"0","")</f>
        <v>4+</v>
      </c>
      <c r="G30" s="15" t="str">
        <f>SUBSTITUTE(IFERROR(VLOOKUP($A30,'Raw - F'!$B:$N,10,FALSE),""),"0","")</f>
        <v/>
      </c>
      <c r="H30" s="15">
        <f>IFERROR(VLOOKUP($A30,'Raw - F'!$B:$N,8,FALSE),"")</f>
        <v>2</v>
      </c>
      <c r="I30" s="15" t="str">
        <f>IFERROR(VLOOKUP($A30,'Raw - F'!$B:$V,21,FALSE),"")</f>
        <v>86-105</v>
      </c>
      <c r="J30" s="15" t="str">
        <f>IFERROR(VLOOKUP($A30,'Raw - F'!$B:$O,14,FALSE),"")</f>
        <v>A</v>
      </c>
      <c r="K30" s="15" t="str">
        <f>IFERROR(VLOOKUP($A30,'Raw - F'!$B:$O,6,FALSE),"")</f>
        <v>8F</v>
      </c>
    </row>
    <row r="31" spans="1:11" x14ac:dyDescent="0.35">
      <c r="A31">
        <v>22</v>
      </c>
      <c r="B31" s="40">
        <f>IFERROR(VLOOKUP($A31,'Raw - F'!$B:$Q,2,FALSE),"")</f>
        <v>43984</v>
      </c>
      <c r="C31" s="15" t="str">
        <f>IFERROR(VLOOKUP($A31,'Raw - F'!$B:$Q,4,FALSE),"")</f>
        <v>North</v>
      </c>
      <c r="D31" s="15" t="str">
        <f>IFERROR(VLOOKUP($A31,'Raw - F'!$B:$Q,3,FALSE),"")</f>
        <v>NEWCASTLE</v>
      </c>
      <c r="E31" s="15" t="str">
        <f>IFERROR(VLOOKUP($A31,'Raw - F'!$B:$Q,9,FALSE),"")</f>
        <v>Hcap</v>
      </c>
      <c r="F31" s="15" t="str">
        <f>SUBSTITUTE(IFERROR(VLOOKUP($A31,'Raw - F'!$B:$N,13,FALSE),""),"0","")</f>
        <v>4+</v>
      </c>
      <c r="G31" s="15" t="str">
        <f>SUBSTITUTE(IFERROR(VLOOKUP($A31,'Raw - F'!$B:$N,10,FALSE),""),"0","")</f>
        <v/>
      </c>
      <c r="H31" s="15">
        <f>IFERROR(VLOOKUP($A31,'Raw - F'!$B:$N,8,FALSE),"")</f>
        <v>4</v>
      </c>
      <c r="I31" s="15" t="str">
        <f>IFERROR(VLOOKUP($A31,'Raw - F'!$B:$V,21,FALSE),"")</f>
        <v>66-85</v>
      </c>
      <c r="J31" s="15" t="str">
        <f>IFERROR(VLOOKUP($A31,'Raw - F'!$B:$O,14,FALSE),"")</f>
        <v>A</v>
      </c>
      <c r="K31" s="15" t="str">
        <f>IFERROR(VLOOKUP($A31,'Raw - F'!$B:$O,6,FALSE),"")</f>
        <v>8F</v>
      </c>
    </row>
    <row r="32" spans="1:11" x14ac:dyDescent="0.35">
      <c r="A32">
        <v>23</v>
      </c>
      <c r="B32" s="40">
        <f>IFERROR(VLOOKUP($A32,'Raw - F'!$B:$Q,2,FALSE),"")</f>
        <v>43984</v>
      </c>
      <c r="C32" s="15" t="str">
        <f>IFERROR(VLOOKUP($A32,'Raw - F'!$B:$Q,4,FALSE),"")</f>
        <v>North</v>
      </c>
      <c r="D32" s="15" t="str">
        <f>IFERROR(VLOOKUP($A32,'Raw - F'!$B:$Q,3,FALSE),"")</f>
        <v>NEWCASTLE</v>
      </c>
      <c r="E32" s="15" t="str">
        <f>IFERROR(VLOOKUP($A32,'Raw - F'!$B:$Q,9,FALSE),"")</f>
        <v>Hcap</v>
      </c>
      <c r="F32" s="15" t="str">
        <f>SUBSTITUTE(IFERROR(VLOOKUP($A32,'Raw - F'!$B:$N,13,FALSE),""),"0","")</f>
        <v>4+</v>
      </c>
      <c r="G32" s="15" t="str">
        <f>SUBSTITUTE(IFERROR(VLOOKUP($A32,'Raw - F'!$B:$N,10,FALSE),""),"0","")</f>
        <v/>
      </c>
      <c r="H32" s="15">
        <f>IFERROR(VLOOKUP($A32,'Raw - F'!$B:$N,8,FALSE),"")</f>
        <v>3</v>
      </c>
      <c r="I32" s="15" t="str">
        <f>IFERROR(VLOOKUP($A32,'Raw - F'!$B:$V,21,FALSE),"")</f>
        <v>76-95</v>
      </c>
      <c r="J32" s="15" t="str">
        <f>IFERROR(VLOOKUP($A32,'Raw - F'!$B:$O,14,FALSE),"")</f>
        <v>A</v>
      </c>
      <c r="K32" s="15" t="str">
        <f>IFERROR(VLOOKUP($A32,'Raw - F'!$B:$O,6,FALSE),"")</f>
        <v>10F</v>
      </c>
    </row>
    <row r="33" spans="1:11" x14ac:dyDescent="0.35">
      <c r="A33">
        <v>24</v>
      </c>
      <c r="B33" s="40">
        <f>IFERROR(VLOOKUP($A33,'Raw - F'!$B:$Q,2,FALSE),"")</f>
        <v>43984</v>
      </c>
      <c r="C33" s="15" t="str">
        <f>IFERROR(VLOOKUP($A33,'Raw - F'!$B:$Q,4,FALSE),"")</f>
        <v>North</v>
      </c>
      <c r="D33" s="15" t="str">
        <f>IFERROR(VLOOKUP($A33,'Raw - F'!$B:$Q,3,FALSE),"")</f>
        <v>NEWCASTLE</v>
      </c>
      <c r="E33" s="15" t="str">
        <f>IFERROR(VLOOKUP($A33,'Raw - F'!$B:$Q,9,FALSE),"")</f>
        <v>Hcap</v>
      </c>
      <c r="F33" s="15" t="str">
        <f>SUBSTITUTE(IFERROR(VLOOKUP($A33,'Raw - F'!$B:$N,13,FALSE),""),"0","")</f>
        <v>4+</v>
      </c>
      <c r="G33" s="15" t="str">
        <f>SUBSTITUTE(IFERROR(VLOOKUP($A33,'Raw - F'!$B:$N,10,FALSE),""),"0","")</f>
        <v/>
      </c>
      <c r="H33" s="15">
        <f>IFERROR(VLOOKUP($A33,'Raw - F'!$B:$N,8,FALSE),"")</f>
        <v>4</v>
      </c>
      <c r="I33" s="15" t="str">
        <f>IFERROR(VLOOKUP($A33,'Raw - F'!$B:$V,21,FALSE),"")</f>
        <v>59-78</v>
      </c>
      <c r="J33" s="15" t="str">
        <f>IFERROR(VLOOKUP($A33,'Raw - F'!$B:$O,14,FALSE),"")</f>
        <v>A</v>
      </c>
      <c r="K33" s="15" t="str">
        <f>IFERROR(VLOOKUP($A33,'Raw - F'!$B:$O,6,FALSE),"")</f>
        <v>12F</v>
      </c>
    </row>
    <row r="34" spans="1:11" x14ac:dyDescent="0.35">
      <c r="A34">
        <v>25</v>
      </c>
      <c r="B34" s="40">
        <f>IFERROR(VLOOKUP($A34,'Raw - F'!$B:$Q,2,FALSE),"")</f>
        <v>43985</v>
      </c>
      <c r="C34" s="15" t="str">
        <f>IFERROR(VLOOKUP($A34,'Raw - F'!$B:$Q,4,FALSE),"")</f>
        <v>South</v>
      </c>
      <c r="D34" s="15" t="str">
        <f>IFERROR(VLOOKUP($A34,'Raw - F'!$B:$Q,3,FALSE),"")</f>
        <v>KEMPTON PARK</v>
      </c>
      <c r="E34" s="15" t="str">
        <f>IFERROR(VLOOKUP($A34,'Raw - F'!$B:$Q,9,FALSE),"")</f>
        <v>Hcap</v>
      </c>
      <c r="F34" s="15" t="str">
        <f>SUBSTITUTE(IFERROR(VLOOKUP($A34,'Raw - F'!$B:$N,13,FALSE),""),"0","")</f>
        <v>4+</v>
      </c>
      <c r="G34" s="15" t="str">
        <f>SUBSTITUTE(IFERROR(VLOOKUP($A34,'Raw - F'!$B:$N,10,FALSE),""),"0","")</f>
        <v/>
      </c>
      <c r="H34" s="15">
        <f>IFERROR(VLOOKUP($A34,'Raw - F'!$B:$N,8,FALSE),"")</f>
        <v>4</v>
      </c>
      <c r="I34" s="15" t="str">
        <f>IFERROR(VLOOKUP($A34,'Raw - F'!$B:$V,21,FALSE),"")</f>
        <v>59-78</v>
      </c>
      <c r="J34" s="15" t="str">
        <f>IFERROR(VLOOKUP($A34,'Raw - F'!$B:$O,14,FALSE),"")</f>
        <v>A</v>
      </c>
      <c r="K34" s="15" t="str">
        <f>IFERROR(VLOOKUP($A34,'Raw - F'!$B:$O,6,FALSE),"")</f>
        <v>5F</v>
      </c>
    </row>
    <row r="35" spans="1:11" x14ac:dyDescent="0.35">
      <c r="A35">
        <v>26</v>
      </c>
      <c r="B35" s="40">
        <f>IFERROR(VLOOKUP($A35,'Raw - F'!$B:$Q,2,FALSE),"")</f>
        <v>43985</v>
      </c>
      <c r="C35" s="15" t="str">
        <f>IFERROR(VLOOKUP($A35,'Raw - F'!$B:$Q,4,FALSE),"")</f>
        <v>South</v>
      </c>
      <c r="D35" s="15" t="str">
        <f>IFERROR(VLOOKUP($A35,'Raw - F'!$B:$Q,3,FALSE),"")</f>
        <v>KEMPTON PARK</v>
      </c>
      <c r="E35" s="15" t="str">
        <f>IFERROR(VLOOKUP($A35,'Raw - F'!$B:$Q,9,FALSE),"")</f>
        <v>Hcap</v>
      </c>
      <c r="F35" s="15" t="str">
        <f>SUBSTITUTE(IFERROR(VLOOKUP($A35,'Raw - F'!$B:$N,13,FALSE),""),"0","")</f>
        <v>3O</v>
      </c>
      <c r="G35" s="15" t="str">
        <f>SUBSTITUTE(IFERROR(VLOOKUP($A35,'Raw - F'!$B:$N,10,FALSE),""),"0","")</f>
        <v/>
      </c>
      <c r="H35" s="15">
        <f>IFERROR(VLOOKUP($A35,'Raw - F'!$B:$N,8,FALSE),"")</f>
        <v>5</v>
      </c>
      <c r="I35" s="15" t="str">
        <f>IFERROR(VLOOKUP($A35,'Raw - F'!$B:$V,21,FALSE),"")</f>
        <v>56-75</v>
      </c>
      <c r="J35" s="15" t="str">
        <f>IFERROR(VLOOKUP($A35,'Raw - F'!$B:$O,14,FALSE),"")</f>
        <v>A</v>
      </c>
      <c r="K35" s="15" t="str">
        <f>IFERROR(VLOOKUP($A35,'Raw - F'!$B:$O,6,FALSE),"")</f>
        <v>5F</v>
      </c>
    </row>
    <row r="36" spans="1:11" x14ac:dyDescent="0.35">
      <c r="A36">
        <v>27</v>
      </c>
      <c r="B36" s="40">
        <f>IFERROR(VLOOKUP($A36,'Raw - F'!$B:$Q,2,FALSE),"")</f>
        <v>43985</v>
      </c>
      <c r="C36" s="15" t="str">
        <f>IFERROR(VLOOKUP($A36,'Raw - F'!$B:$Q,4,FALSE),"")</f>
        <v>South</v>
      </c>
      <c r="D36" s="15" t="str">
        <f>IFERROR(VLOOKUP($A36,'Raw - F'!$B:$Q,3,FALSE),"")</f>
        <v>KEMPTON PARK</v>
      </c>
      <c r="E36" s="15" t="str">
        <f>IFERROR(VLOOKUP($A36,'Raw - F'!$B:$Q,9,FALSE),"")</f>
        <v>Hcap</v>
      </c>
      <c r="F36" s="15" t="str">
        <f>SUBSTITUTE(IFERROR(VLOOKUP($A36,'Raw - F'!$B:$N,13,FALSE),""),"0","")</f>
        <v>4+</v>
      </c>
      <c r="G36" s="15" t="str">
        <f>SUBSTITUTE(IFERROR(VLOOKUP($A36,'Raw - F'!$B:$N,10,FALSE),""),"0","")</f>
        <v/>
      </c>
      <c r="H36" s="15">
        <f>IFERROR(VLOOKUP($A36,'Raw - F'!$B:$N,8,FALSE),"")</f>
        <v>6</v>
      </c>
      <c r="I36" s="15" t="str">
        <f>IFERROR(VLOOKUP($A36,'Raw - F'!$B:$V,21,FALSE),"")</f>
        <v>46-60</v>
      </c>
      <c r="J36" s="15" t="str">
        <f>IFERROR(VLOOKUP($A36,'Raw - F'!$B:$O,14,FALSE),"")</f>
        <v>A</v>
      </c>
      <c r="K36" s="15" t="str">
        <f>IFERROR(VLOOKUP($A36,'Raw - F'!$B:$O,6,FALSE),"")</f>
        <v>6F</v>
      </c>
    </row>
    <row r="37" spans="1:11" x14ac:dyDescent="0.35">
      <c r="A37">
        <v>28</v>
      </c>
      <c r="B37" s="40">
        <f>IFERROR(VLOOKUP($A37,'Raw - F'!$B:$Q,2,FALSE),"")</f>
        <v>43985</v>
      </c>
      <c r="C37" s="15" t="str">
        <f>IFERROR(VLOOKUP($A37,'Raw - F'!$B:$Q,4,FALSE),"")</f>
        <v>South</v>
      </c>
      <c r="D37" s="15" t="str">
        <f>IFERROR(VLOOKUP($A37,'Raw - F'!$B:$Q,3,FALSE),"")</f>
        <v>KEMPTON PARK</v>
      </c>
      <c r="E37" s="15" t="str">
        <f>IFERROR(VLOOKUP($A37,'Raw - F'!$B:$Q,9,FALSE),"")</f>
        <v>Hcap</v>
      </c>
      <c r="F37" s="15" t="str">
        <f>SUBSTITUTE(IFERROR(VLOOKUP($A37,'Raw - F'!$B:$N,13,FALSE),""),"0","")</f>
        <v>4+</v>
      </c>
      <c r="G37" s="15" t="str">
        <f>SUBSTITUTE(IFERROR(VLOOKUP($A37,'Raw - F'!$B:$N,10,FALSE),""),"0","")</f>
        <v/>
      </c>
      <c r="H37" s="15">
        <f>IFERROR(VLOOKUP($A37,'Raw - F'!$B:$N,8,FALSE),"")</f>
        <v>5</v>
      </c>
      <c r="I37" s="15" t="str">
        <f>IFERROR(VLOOKUP($A37,'Raw - F'!$B:$V,21,FALSE),"")</f>
        <v>56-75</v>
      </c>
      <c r="J37" s="15" t="str">
        <f>IFERROR(VLOOKUP($A37,'Raw - F'!$B:$O,14,FALSE),"")</f>
        <v>A</v>
      </c>
      <c r="K37" s="15" t="str">
        <f>IFERROR(VLOOKUP($A37,'Raw - F'!$B:$O,6,FALSE),"")</f>
        <v>7F</v>
      </c>
    </row>
    <row r="38" spans="1:11" x14ac:dyDescent="0.35">
      <c r="A38">
        <v>29</v>
      </c>
      <c r="B38" s="40">
        <f>IFERROR(VLOOKUP($A38,'Raw - F'!$B:$Q,2,FALSE),"")</f>
        <v>43985</v>
      </c>
      <c r="C38" s="15" t="str">
        <f>IFERROR(VLOOKUP($A38,'Raw - F'!$B:$Q,4,FALSE),"")</f>
        <v>South</v>
      </c>
      <c r="D38" s="15" t="str">
        <f>IFERROR(VLOOKUP($A38,'Raw - F'!$B:$Q,3,FALSE),"")</f>
        <v>KEMPTON PARK</v>
      </c>
      <c r="E38" s="15" t="str">
        <f>IFERROR(VLOOKUP($A38,'Raw - F'!$B:$Q,9,FALSE),"")</f>
        <v>Hcap</v>
      </c>
      <c r="F38" s="15" t="str">
        <f>SUBSTITUTE(IFERROR(VLOOKUP($A38,'Raw - F'!$B:$N,13,FALSE),""),"0","")</f>
        <v>4+</v>
      </c>
      <c r="G38" s="15" t="str">
        <f>SUBSTITUTE(IFERROR(VLOOKUP($A38,'Raw - F'!$B:$N,10,FALSE),""),"0","")</f>
        <v/>
      </c>
      <c r="H38" s="15">
        <f>IFERROR(VLOOKUP($A38,'Raw - F'!$B:$N,8,FALSE),"")</f>
        <v>4</v>
      </c>
      <c r="I38" s="15" t="str">
        <f>IFERROR(VLOOKUP($A38,'Raw - F'!$B:$V,21,FALSE),"")</f>
        <v>59-78</v>
      </c>
      <c r="J38" s="15" t="str">
        <f>IFERROR(VLOOKUP($A38,'Raw - F'!$B:$O,14,FALSE),"")</f>
        <v>A</v>
      </c>
      <c r="K38" s="15" t="str">
        <f>IFERROR(VLOOKUP($A38,'Raw - F'!$B:$O,6,FALSE),"")</f>
        <v>8F</v>
      </c>
    </row>
    <row r="39" spans="1:11" x14ac:dyDescent="0.35">
      <c r="A39">
        <v>30</v>
      </c>
      <c r="B39" s="40">
        <f>IFERROR(VLOOKUP($A39,'Raw - F'!$B:$Q,2,FALSE),"")</f>
        <v>43985</v>
      </c>
      <c r="C39" s="15" t="str">
        <f>IFERROR(VLOOKUP($A39,'Raw - F'!$B:$Q,4,FALSE),"")</f>
        <v>South</v>
      </c>
      <c r="D39" s="15" t="str">
        <f>IFERROR(VLOOKUP($A39,'Raw - F'!$B:$Q,3,FALSE),"")</f>
        <v>KEMPTON PARK</v>
      </c>
      <c r="E39" s="15" t="str">
        <f>IFERROR(VLOOKUP($A39,'Raw - F'!$B:$Q,9,FALSE),"")</f>
        <v>Hcap</v>
      </c>
      <c r="F39" s="15" t="str">
        <f>SUBSTITUTE(IFERROR(VLOOKUP($A39,'Raw - F'!$B:$N,13,FALSE),""),"0","")</f>
        <v>4+</v>
      </c>
      <c r="G39" s="15" t="str">
        <f>SUBSTITUTE(IFERROR(VLOOKUP($A39,'Raw - F'!$B:$N,10,FALSE),""),"0","")</f>
        <v/>
      </c>
      <c r="H39" s="15">
        <f>IFERROR(VLOOKUP($A39,'Raw - F'!$B:$N,8,FALSE),"")</f>
        <v>6</v>
      </c>
      <c r="I39" s="15" t="str">
        <f>IFERROR(VLOOKUP($A39,'Raw - F'!$B:$V,21,FALSE),"")</f>
        <v>46-65</v>
      </c>
      <c r="J39" s="15" t="str">
        <f>IFERROR(VLOOKUP($A39,'Raw - F'!$B:$O,14,FALSE),"")</f>
        <v>A</v>
      </c>
      <c r="K39" s="15" t="str">
        <f>IFERROR(VLOOKUP($A39,'Raw - F'!$B:$O,6,FALSE),"")</f>
        <v>8F</v>
      </c>
    </row>
    <row r="40" spans="1:11" x14ac:dyDescent="0.35">
      <c r="A40">
        <v>31</v>
      </c>
      <c r="B40" s="40">
        <f>IFERROR(VLOOKUP($A40,'Raw - F'!$B:$Q,2,FALSE),"")</f>
        <v>43985</v>
      </c>
      <c r="C40" s="15" t="str">
        <f>IFERROR(VLOOKUP($A40,'Raw - F'!$B:$Q,4,FALSE),"")</f>
        <v>South</v>
      </c>
      <c r="D40" s="15" t="str">
        <f>IFERROR(VLOOKUP($A40,'Raw - F'!$B:$Q,3,FALSE),"")</f>
        <v>KEMPTON PARK</v>
      </c>
      <c r="E40" s="15" t="str">
        <f>IFERROR(VLOOKUP($A40,'Raw - F'!$B:$Q,9,FALSE),"")</f>
        <v>WFA</v>
      </c>
      <c r="F40" s="15" t="str">
        <f>SUBSTITUTE(IFERROR(VLOOKUP($A40,'Raw - F'!$B:$N,13,FALSE),""),"0","")</f>
        <v>4+</v>
      </c>
      <c r="G40" s="15" t="str">
        <f>SUBSTITUTE(IFERROR(VLOOKUP($A40,'Raw - F'!$B:$N,10,FALSE),""),"0","")</f>
        <v/>
      </c>
      <c r="H40" s="15">
        <f>IFERROR(VLOOKUP($A40,'Raw - F'!$B:$N,8,FALSE),"")</f>
        <v>1</v>
      </c>
      <c r="I40" s="15" t="str">
        <f>IFERROR(VLOOKUP($A40,'Raw - F'!$B:$V,21,FALSE),"")</f>
        <v>Open</v>
      </c>
      <c r="J40" s="15" t="str">
        <f>IFERROR(VLOOKUP($A40,'Raw - F'!$B:$O,14,FALSE),"")</f>
        <v>F</v>
      </c>
      <c r="K40" s="15" t="str">
        <f>IFERROR(VLOOKUP($A40,'Raw - F'!$B:$O,6,FALSE),"")</f>
        <v>8F</v>
      </c>
    </row>
    <row r="41" spans="1:11" x14ac:dyDescent="0.35">
      <c r="A41">
        <v>32</v>
      </c>
      <c r="B41" s="40">
        <f>IFERROR(VLOOKUP($A41,'Raw - F'!$B:$Q,2,FALSE),"")</f>
        <v>43985</v>
      </c>
      <c r="C41" s="15" t="str">
        <f>IFERROR(VLOOKUP($A41,'Raw - F'!$B:$Q,4,FALSE),"")</f>
        <v>South</v>
      </c>
      <c r="D41" s="15" t="str">
        <f>IFERROR(VLOOKUP($A41,'Raw - F'!$B:$Q,3,FALSE),"")</f>
        <v>KEMPTON PARK</v>
      </c>
      <c r="E41" s="15" t="str">
        <f>IFERROR(VLOOKUP($A41,'Raw - F'!$B:$Q,9,FALSE),"")</f>
        <v>WFA</v>
      </c>
      <c r="F41" s="15" t="str">
        <f>SUBSTITUTE(IFERROR(VLOOKUP($A41,'Raw - F'!$B:$N,13,FALSE),""),"0","")</f>
        <v>3+</v>
      </c>
      <c r="G41" s="15" t="str">
        <f>SUBSTITUTE(IFERROR(VLOOKUP($A41,'Raw - F'!$B:$N,10,FALSE),""),"0","")</f>
        <v>Nov</v>
      </c>
      <c r="H41" s="15">
        <f>IFERROR(VLOOKUP($A41,'Raw - F'!$B:$N,8,FALSE),"")</f>
        <v>5</v>
      </c>
      <c r="I41" s="15" t="str">
        <f>IFERROR(VLOOKUP($A41,'Raw - F'!$B:$V,21,FALSE),"")</f>
        <v>Open</v>
      </c>
      <c r="J41" s="15" t="str">
        <f>IFERROR(VLOOKUP($A41,'Raw - F'!$B:$O,14,FALSE),"")</f>
        <v>F</v>
      </c>
      <c r="K41" s="15" t="str">
        <f>IFERROR(VLOOKUP($A41,'Raw - F'!$B:$O,6,FALSE),"")</f>
        <v>10F</v>
      </c>
    </row>
    <row r="42" spans="1:11" x14ac:dyDescent="0.35">
      <c r="A42">
        <v>33</v>
      </c>
      <c r="B42" s="40">
        <f>IFERROR(VLOOKUP($A42,'Raw - F'!$B:$Q,2,FALSE),"")</f>
        <v>43985</v>
      </c>
      <c r="C42" s="15" t="str">
        <f>IFERROR(VLOOKUP($A42,'Raw - F'!$B:$Q,4,FALSE),"")</f>
        <v>South</v>
      </c>
      <c r="D42" s="15" t="str">
        <f>IFERROR(VLOOKUP($A42,'Raw - F'!$B:$Q,3,FALSE),"")</f>
        <v>KEMPTON PARK</v>
      </c>
      <c r="E42" s="15" t="str">
        <f>IFERROR(VLOOKUP($A42,'Raw - F'!$B:$Q,9,FALSE),"")</f>
        <v>WFA</v>
      </c>
      <c r="F42" s="15" t="str">
        <f>SUBSTITUTE(IFERROR(VLOOKUP($A42,'Raw - F'!$B:$N,13,FALSE),""),"0","")</f>
        <v>3O</v>
      </c>
      <c r="G42" s="15" t="str">
        <f>SUBSTITUTE(IFERROR(VLOOKUP($A42,'Raw - F'!$B:$N,10,FALSE),""),"0","")</f>
        <v/>
      </c>
      <c r="H42" s="15">
        <f>IFERROR(VLOOKUP($A42,'Raw - F'!$B:$N,8,FALSE),"")</f>
        <v>1</v>
      </c>
      <c r="I42" s="15" t="str">
        <f>IFERROR(VLOOKUP($A42,'Raw - F'!$B:$V,21,FALSE),"")</f>
        <v>Open</v>
      </c>
      <c r="J42" s="15" t="str">
        <f>IFERROR(VLOOKUP($A42,'Raw - F'!$B:$O,14,FALSE),"")</f>
        <v>A</v>
      </c>
      <c r="K42" s="15" t="str">
        <f>IFERROR(VLOOKUP($A42,'Raw - F'!$B:$O,6,FALSE),"")</f>
        <v>10F</v>
      </c>
    </row>
    <row r="43" spans="1:11" x14ac:dyDescent="0.35">
      <c r="A43">
        <v>34</v>
      </c>
      <c r="B43" s="40">
        <f>IFERROR(VLOOKUP($A43,'Raw - F'!$B:$Q,2,FALSE),"")</f>
        <v>43985</v>
      </c>
      <c r="C43" s="15" t="str">
        <f>IFERROR(VLOOKUP($A43,'Raw - F'!$B:$Q,4,FALSE),"")</f>
        <v>Midlands</v>
      </c>
      <c r="D43" s="15" t="str">
        <f>IFERROR(VLOOKUP($A43,'Raw - F'!$B:$Q,3,FALSE),"")</f>
        <v>YARMOUTH</v>
      </c>
      <c r="E43" s="15" t="str">
        <f>IFERROR(VLOOKUP($A43,'Raw - F'!$B:$Q,9,FALSE),"")</f>
        <v>WFA</v>
      </c>
      <c r="F43" s="15" t="str">
        <f>SUBSTITUTE(IFERROR(VLOOKUP($A43,'Raw - F'!$B:$N,13,FALSE),""),"0","")</f>
        <v>2O</v>
      </c>
      <c r="G43" s="15" t="str">
        <f>SUBSTITUTE(IFERROR(VLOOKUP($A43,'Raw - F'!$B:$N,10,FALSE),""),"0","")</f>
        <v>Nov</v>
      </c>
      <c r="H43" s="15">
        <f>IFERROR(VLOOKUP($A43,'Raw - F'!$B:$N,8,FALSE),"")</f>
        <v>5</v>
      </c>
      <c r="I43" s="15" t="str">
        <f>IFERROR(VLOOKUP($A43,'Raw - F'!$B:$V,21,FALSE),"")</f>
        <v>Open</v>
      </c>
      <c r="J43" s="15" t="str">
        <f>IFERROR(VLOOKUP($A43,'Raw - F'!$B:$O,14,FALSE),"")</f>
        <v>A</v>
      </c>
      <c r="K43" s="15" t="str">
        <f>IFERROR(VLOOKUP($A43,'Raw - F'!$B:$O,6,FALSE),"")</f>
        <v>5F</v>
      </c>
    </row>
    <row r="44" spans="1:11" x14ac:dyDescent="0.35">
      <c r="A44">
        <v>35</v>
      </c>
      <c r="B44" s="40">
        <f>IFERROR(VLOOKUP($A44,'Raw - F'!$B:$Q,2,FALSE),"")</f>
        <v>43985</v>
      </c>
      <c r="C44" s="15" t="str">
        <f>IFERROR(VLOOKUP($A44,'Raw - F'!$B:$Q,4,FALSE),"")</f>
        <v>Midlands</v>
      </c>
      <c r="D44" s="15" t="str">
        <f>IFERROR(VLOOKUP($A44,'Raw - F'!$B:$Q,3,FALSE),"")</f>
        <v>YARMOUTH</v>
      </c>
      <c r="E44" s="15" t="str">
        <f>IFERROR(VLOOKUP($A44,'Raw - F'!$B:$Q,9,FALSE),"")</f>
        <v>Hcap</v>
      </c>
      <c r="F44" s="15" t="str">
        <f>SUBSTITUTE(IFERROR(VLOOKUP($A44,'Raw - F'!$B:$N,13,FALSE),""),"0","")</f>
        <v>3O</v>
      </c>
      <c r="G44" s="15" t="str">
        <f>SUBSTITUTE(IFERROR(VLOOKUP($A44,'Raw - F'!$B:$N,10,FALSE),""),"0","")</f>
        <v/>
      </c>
      <c r="H44" s="15">
        <f>IFERROR(VLOOKUP($A44,'Raw - F'!$B:$N,8,FALSE),"")</f>
        <v>5</v>
      </c>
      <c r="I44" s="15" t="str">
        <f>IFERROR(VLOOKUP($A44,'Raw - F'!$B:$V,21,FALSE),"")</f>
        <v>51-70</v>
      </c>
      <c r="J44" s="15" t="str">
        <f>IFERROR(VLOOKUP($A44,'Raw - F'!$B:$O,14,FALSE),"")</f>
        <v>A</v>
      </c>
      <c r="K44" s="15" t="str">
        <f>IFERROR(VLOOKUP($A44,'Raw - F'!$B:$O,6,FALSE),"")</f>
        <v>7F</v>
      </c>
    </row>
    <row r="45" spans="1:11" x14ac:dyDescent="0.35">
      <c r="A45">
        <v>36</v>
      </c>
      <c r="B45" s="40">
        <f>IFERROR(VLOOKUP($A45,'Raw - F'!$B:$Q,2,FALSE),"")</f>
        <v>43985</v>
      </c>
      <c r="C45" s="15" t="str">
        <f>IFERROR(VLOOKUP($A45,'Raw - F'!$B:$Q,4,FALSE),"")</f>
        <v>Midlands</v>
      </c>
      <c r="D45" s="15" t="str">
        <f>IFERROR(VLOOKUP($A45,'Raw - F'!$B:$Q,3,FALSE),"")</f>
        <v>YARMOUTH</v>
      </c>
      <c r="E45" s="15" t="str">
        <f>IFERROR(VLOOKUP($A45,'Raw - F'!$B:$Q,9,FALSE),"")</f>
        <v>WFA</v>
      </c>
      <c r="F45" s="15" t="str">
        <f>SUBSTITUTE(IFERROR(VLOOKUP($A45,'Raw - F'!$B:$N,13,FALSE),""),"0","")</f>
        <v>3O</v>
      </c>
      <c r="G45" s="15" t="str">
        <f>SUBSTITUTE(IFERROR(VLOOKUP($A45,'Raw - F'!$B:$N,10,FALSE),""),"0","")</f>
        <v>Nov</v>
      </c>
      <c r="H45" s="15">
        <f>IFERROR(VLOOKUP($A45,'Raw - F'!$B:$N,8,FALSE),"")</f>
        <v>5</v>
      </c>
      <c r="I45" s="15" t="str">
        <f>IFERROR(VLOOKUP($A45,'Raw - F'!$B:$V,21,FALSE),"")</f>
        <v>Open</v>
      </c>
      <c r="J45" s="15" t="str">
        <f>IFERROR(VLOOKUP($A45,'Raw - F'!$B:$O,14,FALSE),"")</f>
        <v>A</v>
      </c>
      <c r="K45" s="15" t="str">
        <f>IFERROR(VLOOKUP($A45,'Raw - F'!$B:$O,6,FALSE),"")</f>
        <v>7F</v>
      </c>
    </row>
    <row r="46" spans="1:11" x14ac:dyDescent="0.35">
      <c r="A46">
        <v>37</v>
      </c>
      <c r="B46" s="40">
        <f>IFERROR(VLOOKUP($A46,'Raw - F'!$B:$Q,2,FALSE),"")</f>
        <v>43985</v>
      </c>
      <c r="C46" s="15" t="str">
        <f>IFERROR(VLOOKUP($A46,'Raw - F'!$B:$Q,4,FALSE),"")</f>
        <v>Midlands</v>
      </c>
      <c r="D46" s="15" t="str">
        <f>IFERROR(VLOOKUP($A46,'Raw - F'!$B:$Q,3,FALSE),"")</f>
        <v>YARMOUTH</v>
      </c>
      <c r="E46" s="15" t="str">
        <f>IFERROR(VLOOKUP($A46,'Raw - F'!$B:$Q,9,FALSE),"")</f>
        <v>Hcap</v>
      </c>
      <c r="F46" s="15" t="str">
        <f>SUBSTITUTE(IFERROR(VLOOKUP($A46,'Raw - F'!$B:$N,13,FALSE),""),"0","")</f>
        <v>4+</v>
      </c>
      <c r="G46" s="15" t="str">
        <f>SUBSTITUTE(IFERROR(VLOOKUP($A46,'Raw - F'!$B:$N,10,FALSE),""),"0","")</f>
        <v/>
      </c>
      <c r="H46" s="15">
        <f>IFERROR(VLOOKUP($A46,'Raw - F'!$B:$N,8,FALSE),"")</f>
        <v>5</v>
      </c>
      <c r="I46" s="15" t="str">
        <f>IFERROR(VLOOKUP($A46,'Raw - F'!$B:$V,21,FALSE),"")</f>
        <v>53-72</v>
      </c>
      <c r="J46" s="15" t="str">
        <f>IFERROR(VLOOKUP($A46,'Raw - F'!$B:$O,14,FALSE),"")</f>
        <v>A</v>
      </c>
      <c r="K46" s="15" t="str">
        <f>IFERROR(VLOOKUP($A46,'Raw - F'!$B:$O,6,FALSE),"")</f>
        <v>7F</v>
      </c>
    </row>
    <row r="47" spans="1:11" x14ac:dyDescent="0.35">
      <c r="A47">
        <v>38</v>
      </c>
      <c r="B47" s="40">
        <f>IFERROR(VLOOKUP($A47,'Raw - F'!$B:$Q,2,FALSE),"")</f>
        <v>43985</v>
      </c>
      <c r="C47" s="15" t="str">
        <f>IFERROR(VLOOKUP($A47,'Raw - F'!$B:$Q,4,FALSE),"")</f>
        <v>Midlands</v>
      </c>
      <c r="D47" s="15" t="str">
        <f>IFERROR(VLOOKUP($A47,'Raw - F'!$B:$Q,3,FALSE),"")</f>
        <v>YARMOUTH</v>
      </c>
      <c r="E47" s="15" t="str">
        <f>IFERROR(VLOOKUP($A47,'Raw - F'!$B:$Q,9,FALSE),"")</f>
        <v>Hcap</v>
      </c>
      <c r="F47" s="15" t="str">
        <f>SUBSTITUTE(IFERROR(VLOOKUP($A47,'Raw - F'!$B:$N,13,FALSE),""),"0","")</f>
        <v>4+</v>
      </c>
      <c r="G47" s="15" t="str">
        <f>SUBSTITUTE(IFERROR(VLOOKUP($A47,'Raw - F'!$B:$N,10,FALSE),""),"0","")</f>
        <v/>
      </c>
      <c r="H47" s="15">
        <f>IFERROR(VLOOKUP($A47,'Raw - F'!$B:$N,8,FALSE),"")</f>
        <v>5</v>
      </c>
      <c r="I47" s="15" t="str">
        <f>IFERROR(VLOOKUP($A47,'Raw - F'!$B:$V,21,FALSE),"")</f>
        <v>49-68</v>
      </c>
      <c r="J47" s="15" t="str">
        <f>IFERROR(VLOOKUP($A47,'Raw - F'!$B:$O,14,FALSE),"")</f>
        <v>A</v>
      </c>
      <c r="K47" s="15" t="str">
        <f>IFERROR(VLOOKUP($A47,'Raw - F'!$B:$O,6,FALSE),"")</f>
        <v>7F</v>
      </c>
    </row>
    <row r="48" spans="1:11" x14ac:dyDescent="0.35">
      <c r="A48">
        <v>39</v>
      </c>
      <c r="B48" s="40">
        <f>IFERROR(VLOOKUP($A48,'Raw - F'!$B:$Q,2,FALSE),"")</f>
        <v>43985</v>
      </c>
      <c r="C48" s="15" t="str">
        <f>IFERROR(VLOOKUP($A48,'Raw - F'!$B:$Q,4,FALSE),"")</f>
        <v>Midlands</v>
      </c>
      <c r="D48" s="15" t="str">
        <f>IFERROR(VLOOKUP($A48,'Raw - F'!$B:$Q,3,FALSE),"")</f>
        <v>YARMOUTH</v>
      </c>
      <c r="E48" s="15" t="str">
        <f>IFERROR(VLOOKUP($A48,'Raw - F'!$B:$Q,9,FALSE),"")</f>
        <v>WFA</v>
      </c>
      <c r="F48" s="15" t="str">
        <f>SUBSTITUTE(IFERROR(VLOOKUP($A48,'Raw - F'!$B:$N,13,FALSE),""),"0","")</f>
        <v>345</v>
      </c>
      <c r="G48" s="15" t="str">
        <f>SUBSTITUTE(IFERROR(VLOOKUP($A48,'Raw - F'!$B:$N,10,FALSE),""),"0","")</f>
        <v>Mdn</v>
      </c>
      <c r="H48" s="15">
        <f>IFERROR(VLOOKUP($A48,'Raw - F'!$B:$N,8,FALSE),"")</f>
        <v>5</v>
      </c>
      <c r="I48" s="15" t="str">
        <f>IFERROR(VLOOKUP($A48,'Raw - F'!$B:$V,21,FALSE),"")</f>
        <v>Open</v>
      </c>
      <c r="J48" s="15" t="str">
        <f>IFERROR(VLOOKUP($A48,'Raw - F'!$B:$O,14,FALSE),"")</f>
        <v>F</v>
      </c>
      <c r="K48" s="15" t="str">
        <f>IFERROR(VLOOKUP($A48,'Raw - F'!$B:$O,6,FALSE),"")</f>
        <v>8F</v>
      </c>
    </row>
    <row r="49" spans="1:11" x14ac:dyDescent="0.35">
      <c r="A49">
        <v>40</v>
      </c>
      <c r="B49" s="40">
        <f>IFERROR(VLOOKUP($A49,'Raw - F'!$B:$Q,2,FALSE),"")</f>
        <v>43985</v>
      </c>
      <c r="C49" s="15" t="str">
        <f>IFERROR(VLOOKUP($A49,'Raw - F'!$B:$Q,4,FALSE),"")</f>
        <v>Midlands</v>
      </c>
      <c r="D49" s="15" t="str">
        <f>IFERROR(VLOOKUP($A49,'Raw - F'!$B:$Q,3,FALSE),"")</f>
        <v>YARMOUTH</v>
      </c>
      <c r="E49" s="15" t="str">
        <f>IFERROR(VLOOKUP($A49,'Raw - F'!$B:$Q,9,FALSE),"")</f>
        <v>Hcap</v>
      </c>
      <c r="F49" s="15" t="str">
        <f>SUBSTITUTE(IFERROR(VLOOKUP($A49,'Raw - F'!$B:$N,13,FALSE),""),"0","")</f>
        <v>4+</v>
      </c>
      <c r="G49" s="15" t="str">
        <f>SUBSTITUTE(IFERROR(VLOOKUP($A49,'Raw - F'!$B:$N,10,FALSE),""),"0","")</f>
        <v/>
      </c>
      <c r="H49" s="15">
        <f>IFERROR(VLOOKUP($A49,'Raw - F'!$B:$N,8,FALSE),"")</f>
        <v>4</v>
      </c>
      <c r="I49" s="15" t="str">
        <f>IFERROR(VLOOKUP($A49,'Raw - F'!$B:$V,21,FALSE),"")</f>
        <v>63-82</v>
      </c>
      <c r="J49" s="15" t="str">
        <f>IFERROR(VLOOKUP($A49,'Raw - F'!$B:$O,14,FALSE),"")</f>
        <v>A</v>
      </c>
      <c r="K49" s="15" t="str">
        <f>IFERROR(VLOOKUP($A49,'Raw - F'!$B:$O,6,FALSE),"")</f>
        <v>8F</v>
      </c>
    </row>
    <row r="50" spans="1:11" x14ac:dyDescent="0.35">
      <c r="A50">
        <v>41</v>
      </c>
      <c r="B50" s="40">
        <f>IFERROR(VLOOKUP($A50,'Raw - F'!$B:$Q,2,FALSE),"")</f>
        <v>43985</v>
      </c>
      <c r="C50" s="15" t="str">
        <f>IFERROR(VLOOKUP($A50,'Raw - F'!$B:$Q,4,FALSE),"")</f>
        <v>Midlands</v>
      </c>
      <c r="D50" s="15" t="str">
        <f>IFERROR(VLOOKUP($A50,'Raw - F'!$B:$Q,3,FALSE),"")</f>
        <v>YARMOUTH</v>
      </c>
      <c r="E50" s="15" t="str">
        <f>IFERROR(VLOOKUP($A50,'Raw - F'!$B:$Q,9,FALSE),"")</f>
        <v>Hcap</v>
      </c>
      <c r="F50" s="15" t="str">
        <f>SUBSTITUTE(IFERROR(VLOOKUP($A50,'Raw - F'!$B:$N,13,FALSE),""),"0","")</f>
        <v>3O</v>
      </c>
      <c r="G50" s="15" t="str">
        <f>SUBSTITUTE(IFERROR(VLOOKUP($A50,'Raw - F'!$B:$N,10,FALSE),""),"0","")</f>
        <v/>
      </c>
      <c r="H50" s="15">
        <f>IFERROR(VLOOKUP($A50,'Raw - F'!$B:$N,8,FALSE),"")</f>
        <v>4</v>
      </c>
      <c r="I50" s="15" t="str">
        <f>IFERROR(VLOOKUP($A50,'Raw - F'!$B:$V,21,FALSE),"")</f>
        <v>66-85</v>
      </c>
      <c r="J50" s="15" t="str">
        <f>IFERROR(VLOOKUP($A50,'Raw - F'!$B:$O,14,FALSE),"")</f>
        <v>A</v>
      </c>
      <c r="K50" s="15" t="str">
        <f>IFERROR(VLOOKUP($A50,'Raw - F'!$B:$O,6,FALSE),"")</f>
        <v>9.5F</v>
      </c>
    </row>
    <row r="51" spans="1:11" x14ac:dyDescent="0.35">
      <c r="A51">
        <v>42</v>
      </c>
      <c r="B51" s="40">
        <f>IFERROR(VLOOKUP($A51,'Raw - F'!$B:$Q,2,FALSE),"")</f>
        <v>43985</v>
      </c>
      <c r="C51" s="15" t="str">
        <f>IFERROR(VLOOKUP($A51,'Raw - F'!$B:$Q,4,FALSE),"")</f>
        <v>Midlands</v>
      </c>
      <c r="D51" s="15" t="str">
        <f>IFERROR(VLOOKUP($A51,'Raw - F'!$B:$Q,3,FALSE),"")</f>
        <v>YARMOUTH</v>
      </c>
      <c r="E51" s="15" t="str">
        <f>IFERROR(VLOOKUP($A51,'Raw - F'!$B:$Q,9,FALSE),"")</f>
        <v>Hcap</v>
      </c>
      <c r="F51" s="15" t="str">
        <f>SUBSTITUTE(IFERROR(VLOOKUP($A51,'Raw - F'!$B:$N,13,FALSE),""),"0","")</f>
        <v>4+</v>
      </c>
      <c r="G51" s="15" t="str">
        <f>SUBSTITUTE(IFERROR(VLOOKUP($A51,'Raw - F'!$B:$N,10,FALSE),""),"0","")</f>
        <v/>
      </c>
      <c r="H51" s="15">
        <f>IFERROR(VLOOKUP($A51,'Raw - F'!$B:$N,8,FALSE),"")</f>
        <v>5</v>
      </c>
      <c r="I51" s="15" t="str">
        <f>IFERROR(VLOOKUP($A51,'Raw - F'!$B:$V,21,FALSE),"")</f>
        <v>56-75</v>
      </c>
      <c r="J51" s="15" t="str">
        <f>IFERROR(VLOOKUP($A51,'Raw - F'!$B:$O,14,FALSE),"")</f>
        <v>A</v>
      </c>
      <c r="K51" s="15" t="str">
        <f>IFERROR(VLOOKUP($A51,'Raw - F'!$B:$O,6,FALSE),"")</f>
        <v>14F</v>
      </c>
    </row>
    <row r="52" spans="1:11" x14ac:dyDescent="0.35">
      <c r="A52">
        <v>43</v>
      </c>
      <c r="B52" s="40">
        <f>IFERROR(VLOOKUP($A52,'Raw - F'!$B:$Q,2,FALSE),"")</f>
        <v>43986</v>
      </c>
      <c r="C52" s="15" t="str">
        <f>IFERROR(VLOOKUP($A52,'Raw - F'!$B:$Q,4,FALSE),"")</f>
        <v>North</v>
      </c>
      <c r="D52" s="15" t="str">
        <f>IFERROR(VLOOKUP($A52,'Raw - F'!$B:$Q,3,FALSE),"")</f>
        <v>NEWCASTLE</v>
      </c>
      <c r="E52" s="15" t="str">
        <f>IFERROR(VLOOKUP($A52,'Raw - F'!$B:$Q,9,FALSE),"")</f>
        <v>Hcap</v>
      </c>
      <c r="F52" s="15" t="str">
        <f>SUBSTITUTE(IFERROR(VLOOKUP($A52,'Raw - F'!$B:$N,13,FALSE),""),"0","")</f>
        <v>4+</v>
      </c>
      <c r="G52" s="15" t="str">
        <f>SUBSTITUTE(IFERROR(VLOOKUP($A52,'Raw - F'!$B:$N,10,FALSE),""),"0","")</f>
        <v/>
      </c>
      <c r="H52" s="15">
        <f>IFERROR(VLOOKUP($A52,'Raw - F'!$B:$N,8,FALSE),"")</f>
        <v>5</v>
      </c>
      <c r="I52" s="15" t="str">
        <f>IFERROR(VLOOKUP($A52,'Raw - F'!$B:$V,21,FALSE),"")</f>
        <v>56-75</v>
      </c>
      <c r="J52" s="15" t="str">
        <f>IFERROR(VLOOKUP($A52,'Raw - F'!$B:$O,14,FALSE),"")</f>
        <v>A</v>
      </c>
      <c r="K52" s="15" t="str">
        <f>IFERROR(VLOOKUP($A52,'Raw - F'!$B:$O,6,FALSE),"")</f>
        <v>5F</v>
      </c>
    </row>
    <row r="53" spans="1:11" x14ac:dyDescent="0.35">
      <c r="A53">
        <v>44</v>
      </c>
      <c r="B53" s="40">
        <f>IFERROR(VLOOKUP($A53,'Raw - F'!$B:$Q,2,FALSE),"")</f>
        <v>43986</v>
      </c>
      <c r="C53" s="15" t="str">
        <f>IFERROR(VLOOKUP($A53,'Raw - F'!$B:$Q,4,FALSE),"")</f>
        <v>North</v>
      </c>
      <c r="D53" s="15" t="str">
        <f>IFERROR(VLOOKUP($A53,'Raw - F'!$B:$Q,3,FALSE),"")</f>
        <v>NEWCASTLE</v>
      </c>
      <c r="E53" s="15" t="str">
        <f>IFERROR(VLOOKUP($A53,'Raw - F'!$B:$Q,9,FALSE),"")</f>
        <v>WFA</v>
      </c>
      <c r="F53" s="15" t="str">
        <f>SUBSTITUTE(IFERROR(VLOOKUP($A53,'Raw - F'!$B:$N,13,FALSE),""),"0","")</f>
        <v>2O</v>
      </c>
      <c r="G53" s="15" t="str">
        <f>SUBSTITUTE(IFERROR(VLOOKUP($A53,'Raw - F'!$B:$N,10,FALSE),""),"0","")</f>
        <v>Nov</v>
      </c>
      <c r="H53" s="15">
        <f>IFERROR(VLOOKUP($A53,'Raw - F'!$B:$N,8,FALSE),"")</f>
        <v>5</v>
      </c>
      <c r="I53" s="15" t="str">
        <f>IFERROR(VLOOKUP($A53,'Raw - F'!$B:$V,21,FALSE),"")</f>
        <v>Open</v>
      </c>
      <c r="J53" s="15" t="str">
        <f>IFERROR(VLOOKUP($A53,'Raw - F'!$B:$O,14,FALSE),"")</f>
        <v>A</v>
      </c>
      <c r="K53" s="15" t="str">
        <f>IFERROR(VLOOKUP($A53,'Raw - F'!$B:$O,6,FALSE),"")</f>
        <v>6F</v>
      </c>
    </row>
    <row r="54" spans="1:11" x14ac:dyDescent="0.35">
      <c r="A54">
        <v>45</v>
      </c>
      <c r="B54" s="40">
        <f>IFERROR(VLOOKUP($A54,'Raw - F'!$B:$Q,2,FALSE),"")</f>
        <v>43986</v>
      </c>
      <c r="C54" s="15" t="str">
        <f>IFERROR(VLOOKUP($A54,'Raw - F'!$B:$Q,4,FALSE),"")</f>
        <v>North</v>
      </c>
      <c r="D54" s="15" t="str">
        <f>IFERROR(VLOOKUP($A54,'Raw - F'!$B:$Q,3,FALSE),"")</f>
        <v>NEWCASTLE</v>
      </c>
      <c r="E54" s="15" t="str">
        <f>IFERROR(VLOOKUP($A54,'Raw - F'!$B:$Q,9,FALSE),"")</f>
        <v>Hcap</v>
      </c>
      <c r="F54" s="15" t="str">
        <f>SUBSTITUTE(IFERROR(VLOOKUP($A54,'Raw - F'!$B:$N,13,FALSE),""),"0","")</f>
        <v>3O</v>
      </c>
      <c r="G54" s="15" t="str">
        <f>SUBSTITUTE(IFERROR(VLOOKUP($A54,'Raw - F'!$B:$N,10,FALSE),""),"0","")</f>
        <v/>
      </c>
      <c r="H54" s="15">
        <f>IFERROR(VLOOKUP($A54,'Raw - F'!$B:$N,8,FALSE),"")</f>
        <v>5</v>
      </c>
      <c r="I54" s="15" t="str">
        <f>IFERROR(VLOOKUP($A54,'Raw - F'!$B:$V,21,FALSE),"")</f>
        <v>51-70</v>
      </c>
      <c r="J54" s="15" t="str">
        <f>IFERROR(VLOOKUP($A54,'Raw - F'!$B:$O,14,FALSE),"")</f>
        <v>A</v>
      </c>
      <c r="K54" s="15" t="str">
        <f>IFERROR(VLOOKUP($A54,'Raw - F'!$B:$O,6,FALSE),"")</f>
        <v>6F</v>
      </c>
    </row>
    <row r="55" spans="1:11" x14ac:dyDescent="0.35">
      <c r="A55">
        <v>46</v>
      </c>
      <c r="B55" s="40">
        <f>IFERROR(VLOOKUP($A55,'Raw - F'!$B:$Q,2,FALSE),"")</f>
        <v>43986</v>
      </c>
      <c r="C55" s="15" t="str">
        <f>IFERROR(VLOOKUP($A55,'Raw - F'!$B:$Q,4,FALSE),"")</f>
        <v>North</v>
      </c>
      <c r="D55" s="15" t="str">
        <f>IFERROR(VLOOKUP($A55,'Raw - F'!$B:$Q,3,FALSE),"")</f>
        <v>NEWCASTLE</v>
      </c>
      <c r="E55" s="15" t="str">
        <f>IFERROR(VLOOKUP($A55,'Raw - F'!$B:$Q,9,FALSE),"")</f>
        <v>WFA</v>
      </c>
      <c r="F55" s="15" t="str">
        <f>SUBSTITUTE(IFERROR(VLOOKUP($A55,'Raw - F'!$B:$N,13,FALSE),""),"0","")</f>
        <v>3O</v>
      </c>
      <c r="G55" s="15" t="str">
        <f>SUBSTITUTE(IFERROR(VLOOKUP($A55,'Raw - F'!$B:$N,10,FALSE),""),"0","")</f>
        <v/>
      </c>
      <c r="H55" s="15">
        <f>IFERROR(VLOOKUP($A55,'Raw - F'!$B:$N,8,FALSE),"")</f>
        <v>1</v>
      </c>
      <c r="I55" s="15" t="str">
        <f>IFERROR(VLOOKUP($A55,'Raw - F'!$B:$V,21,FALSE),"")</f>
        <v>Open</v>
      </c>
      <c r="J55" s="15" t="str">
        <f>IFERROR(VLOOKUP($A55,'Raw - F'!$B:$O,14,FALSE),"")</f>
        <v>A</v>
      </c>
      <c r="K55" s="15" t="str">
        <f>IFERROR(VLOOKUP($A55,'Raw - F'!$B:$O,6,FALSE),"")</f>
        <v>6F</v>
      </c>
    </row>
    <row r="56" spans="1:11" x14ac:dyDescent="0.35">
      <c r="A56">
        <v>47</v>
      </c>
      <c r="B56" s="40">
        <f>IFERROR(VLOOKUP($A56,'Raw - F'!$B:$Q,2,FALSE),"")</f>
        <v>43986</v>
      </c>
      <c r="C56" s="15" t="str">
        <f>IFERROR(VLOOKUP($A56,'Raw - F'!$B:$Q,4,FALSE),"")</f>
        <v>North</v>
      </c>
      <c r="D56" s="15" t="str">
        <f>IFERROR(VLOOKUP($A56,'Raw - F'!$B:$Q,3,FALSE),"")</f>
        <v>NEWCASTLE</v>
      </c>
      <c r="E56" s="15" t="str">
        <f>IFERROR(VLOOKUP($A56,'Raw - F'!$B:$Q,9,FALSE),"")</f>
        <v>Hcap</v>
      </c>
      <c r="F56" s="15" t="str">
        <f>SUBSTITUTE(IFERROR(VLOOKUP($A56,'Raw - F'!$B:$N,13,FALSE),""),"0","")</f>
        <v>4+</v>
      </c>
      <c r="G56" s="15" t="str">
        <f>SUBSTITUTE(IFERROR(VLOOKUP($A56,'Raw - F'!$B:$N,10,FALSE),""),"0","")</f>
        <v/>
      </c>
      <c r="H56" s="15">
        <f>IFERROR(VLOOKUP($A56,'Raw - F'!$B:$N,8,FALSE),"")</f>
        <v>6</v>
      </c>
      <c r="I56" s="15" t="str">
        <f>IFERROR(VLOOKUP($A56,'Raw - F'!$B:$V,21,FALSE),"")</f>
        <v>46-65</v>
      </c>
      <c r="J56" s="15" t="str">
        <f>IFERROR(VLOOKUP($A56,'Raw - F'!$B:$O,14,FALSE),"")</f>
        <v>A</v>
      </c>
      <c r="K56" s="15" t="str">
        <f>IFERROR(VLOOKUP($A56,'Raw - F'!$B:$O,6,FALSE),"")</f>
        <v>7F</v>
      </c>
    </row>
    <row r="57" spans="1:11" x14ac:dyDescent="0.35">
      <c r="A57">
        <v>48</v>
      </c>
      <c r="B57" s="40">
        <f>IFERROR(VLOOKUP($A57,'Raw - F'!$B:$Q,2,FALSE),"")</f>
        <v>43986</v>
      </c>
      <c r="C57" s="15" t="str">
        <f>IFERROR(VLOOKUP($A57,'Raw - F'!$B:$Q,4,FALSE),"")</f>
        <v>North</v>
      </c>
      <c r="D57" s="15" t="str">
        <f>IFERROR(VLOOKUP($A57,'Raw - F'!$B:$Q,3,FALSE),"")</f>
        <v>NEWCASTLE</v>
      </c>
      <c r="E57" s="15" t="str">
        <f>IFERROR(VLOOKUP($A57,'Raw - F'!$B:$Q,9,FALSE),"")</f>
        <v>Hcap</v>
      </c>
      <c r="F57" s="15" t="str">
        <f>SUBSTITUTE(IFERROR(VLOOKUP($A57,'Raw - F'!$B:$N,13,FALSE),""),"0","")</f>
        <v>3O</v>
      </c>
      <c r="G57" s="15" t="str">
        <f>SUBSTITUTE(IFERROR(VLOOKUP($A57,'Raw - F'!$B:$N,10,FALSE),""),"0","")</f>
        <v/>
      </c>
      <c r="H57" s="15">
        <f>IFERROR(VLOOKUP($A57,'Raw - F'!$B:$N,8,FALSE),"")</f>
        <v>5</v>
      </c>
      <c r="I57" s="15" t="str">
        <f>IFERROR(VLOOKUP($A57,'Raw - F'!$B:$V,21,FALSE),"")</f>
        <v>56-75</v>
      </c>
      <c r="J57" s="15" t="str">
        <f>IFERROR(VLOOKUP($A57,'Raw - F'!$B:$O,14,FALSE),"")</f>
        <v>A</v>
      </c>
      <c r="K57" s="15" t="str">
        <f>IFERROR(VLOOKUP($A57,'Raw - F'!$B:$O,6,FALSE),"")</f>
        <v>8F</v>
      </c>
    </row>
    <row r="58" spans="1:11" x14ac:dyDescent="0.35">
      <c r="A58">
        <v>49</v>
      </c>
      <c r="B58" s="40">
        <f>IFERROR(VLOOKUP($A58,'Raw - F'!$B:$Q,2,FALSE),"")</f>
        <v>43986</v>
      </c>
      <c r="C58" s="15" t="str">
        <f>IFERROR(VLOOKUP($A58,'Raw - F'!$B:$Q,4,FALSE),"")</f>
        <v>North</v>
      </c>
      <c r="D58" s="15" t="str">
        <f>IFERROR(VLOOKUP($A58,'Raw - F'!$B:$Q,3,FALSE),"")</f>
        <v>NEWCASTLE</v>
      </c>
      <c r="E58" s="15" t="str">
        <f>IFERROR(VLOOKUP($A58,'Raw - F'!$B:$Q,9,FALSE),"")</f>
        <v>WFA</v>
      </c>
      <c r="F58" s="15" t="str">
        <f>SUBSTITUTE(IFERROR(VLOOKUP($A58,'Raw - F'!$B:$N,13,FALSE),""),"0","")</f>
        <v>3O</v>
      </c>
      <c r="G58" s="15" t="str">
        <f>SUBSTITUTE(IFERROR(VLOOKUP($A58,'Raw - F'!$B:$N,10,FALSE),""),"0","")</f>
        <v>Nov</v>
      </c>
      <c r="H58" s="15">
        <f>IFERROR(VLOOKUP($A58,'Raw - F'!$B:$N,8,FALSE),"")</f>
        <v>5</v>
      </c>
      <c r="I58" s="15" t="str">
        <f>IFERROR(VLOOKUP($A58,'Raw - F'!$B:$V,21,FALSE),"")</f>
        <v>Open</v>
      </c>
      <c r="J58" s="15" t="str">
        <f>IFERROR(VLOOKUP($A58,'Raw - F'!$B:$O,14,FALSE),"")</f>
        <v>A</v>
      </c>
      <c r="K58" s="15" t="str">
        <f>IFERROR(VLOOKUP($A58,'Raw - F'!$B:$O,6,FALSE),"")</f>
        <v>8F</v>
      </c>
    </row>
    <row r="59" spans="1:11" x14ac:dyDescent="0.35">
      <c r="A59">
        <v>50</v>
      </c>
      <c r="B59" s="40">
        <f>IFERROR(VLOOKUP($A59,'Raw - F'!$B:$Q,2,FALSE),"")</f>
        <v>43986</v>
      </c>
      <c r="C59" s="15" t="str">
        <f>IFERROR(VLOOKUP($A59,'Raw - F'!$B:$Q,4,FALSE),"")</f>
        <v>North</v>
      </c>
      <c r="D59" s="15" t="str">
        <f>IFERROR(VLOOKUP($A59,'Raw - F'!$B:$Q,3,FALSE),"")</f>
        <v>NEWCASTLE</v>
      </c>
      <c r="E59" s="15" t="str">
        <f>IFERROR(VLOOKUP($A59,'Raw - F'!$B:$Q,9,FALSE),"")</f>
        <v>Hcap</v>
      </c>
      <c r="F59" s="15" t="str">
        <f>SUBSTITUTE(IFERROR(VLOOKUP($A59,'Raw - F'!$B:$N,13,FALSE),""),"0","")</f>
        <v>3O</v>
      </c>
      <c r="G59" s="15" t="str">
        <f>SUBSTITUTE(IFERROR(VLOOKUP($A59,'Raw - F'!$B:$N,10,FALSE),""),"0","")</f>
        <v/>
      </c>
      <c r="H59" s="15">
        <f>IFERROR(VLOOKUP($A59,'Raw - F'!$B:$N,8,FALSE),"")</f>
        <v>6</v>
      </c>
      <c r="I59" s="15" t="str">
        <f>IFERROR(VLOOKUP($A59,'Raw - F'!$B:$V,21,FALSE),"")</f>
        <v>46-65</v>
      </c>
      <c r="J59" s="15" t="str">
        <f>IFERROR(VLOOKUP($A59,'Raw - F'!$B:$O,14,FALSE),"")</f>
        <v>A</v>
      </c>
      <c r="K59" s="15" t="str">
        <f>IFERROR(VLOOKUP($A59,'Raw - F'!$B:$O,6,FALSE),"")</f>
        <v>10F</v>
      </c>
    </row>
    <row r="60" spans="1:11" x14ac:dyDescent="0.35">
      <c r="A60">
        <v>51</v>
      </c>
      <c r="B60" s="40">
        <f>IFERROR(VLOOKUP($A60,'Raw - F'!$B:$Q,2,FALSE),"")</f>
        <v>43986</v>
      </c>
      <c r="C60" s="15" t="str">
        <f>IFERROR(VLOOKUP($A60,'Raw - F'!$B:$Q,4,FALSE),"")</f>
        <v>North</v>
      </c>
      <c r="D60" s="15" t="str">
        <f>IFERROR(VLOOKUP($A60,'Raw - F'!$B:$Q,3,FALSE),"")</f>
        <v>NEWCASTLE</v>
      </c>
      <c r="E60" s="15" t="str">
        <f>IFERROR(VLOOKUP($A60,'Raw - F'!$B:$Q,9,FALSE),"")</f>
        <v>Hcap</v>
      </c>
      <c r="F60" s="15" t="str">
        <f>SUBSTITUTE(IFERROR(VLOOKUP($A60,'Raw - F'!$B:$N,13,FALSE),""),"0","")</f>
        <v>4+</v>
      </c>
      <c r="G60" s="15" t="str">
        <f>SUBSTITUTE(IFERROR(VLOOKUP($A60,'Raw - F'!$B:$N,10,FALSE),""),"0","")</f>
        <v/>
      </c>
      <c r="H60" s="15">
        <f>IFERROR(VLOOKUP($A60,'Raw - F'!$B:$N,8,FALSE),"")</f>
        <v>6</v>
      </c>
      <c r="I60" s="15" t="str">
        <f>IFERROR(VLOOKUP($A60,'Raw - F'!$B:$V,21,FALSE),"")</f>
        <v>46-65</v>
      </c>
      <c r="J60" s="15" t="str">
        <f>IFERROR(VLOOKUP($A60,'Raw - F'!$B:$O,14,FALSE),"")</f>
        <v>A</v>
      </c>
      <c r="K60" s="15" t="str">
        <f>IFERROR(VLOOKUP($A60,'Raw - F'!$B:$O,6,FALSE),"")</f>
        <v>16F</v>
      </c>
    </row>
    <row r="61" spans="1:11" x14ac:dyDescent="0.35">
      <c r="A61">
        <v>52</v>
      </c>
      <c r="B61" s="40">
        <f>IFERROR(VLOOKUP($A61,'Raw - F'!$B:$Q,2,FALSE),"")</f>
        <v>43986</v>
      </c>
      <c r="C61" s="15" t="str">
        <f>IFERROR(VLOOKUP($A61,'Raw - F'!$B:$Q,4,FALSE),"")</f>
        <v>Midlands</v>
      </c>
      <c r="D61" s="15" t="str">
        <f>IFERROR(VLOOKUP($A61,'Raw - F'!$B:$Q,3,FALSE),"")</f>
        <v>NEWMARKET</v>
      </c>
      <c r="E61" s="15" t="str">
        <f>IFERROR(VLOOKUP($A61,'Raw - F'!$B:$Q,9,FALSE),"")</f>
        <v>WFA</v>
      </c>
      <c r="F61" s="15" t="str">
        <f>SUBSTITUTE(IFERROR(VLOOKUP($A61,'Raw - F'!$B:$N,13,FALSE),""),"0","")</f>
        <v>2O</v>
      </c>
      <c r="G61" s="15" t="str">
        <f>SUBSTITUTE(IFERROR(VLOOKUP($A61,'Raw - F'!$B:$N,10,FALSE),""),"0","")</f>
        <v>Mdn</v>
      </c>
      <c r="H61" s="15">
        <f>IFERROR(VLOOKUP($A61,'Raw - F'!$B:$N,8,FALSE),"")</f>
        <v>5</v>
      </c>
      <c r="I61" s="15" t="str">
        <f>IFERROR(VLOOKUP($A61,'Raw - F'!$B:$V,21,FALSE),"")</f>
        <v>Open</v>
      </c>
      <c r="J61" s="15" t="str">
        <f>IFERROR(VLOOKUP($A61,'Raw - F'!$B:$O,14,FALSE),"")</f>
        <v>F</v>
      </c>
      <c r="K61" s="15" t="str">
        <f>IFERROR(VLOOKUP($A61,'Raw - F'!$B:$O,6,FALSE),"")</f>
        <v>5F</v>
      </c>
    </row>
    <row r="62" spans="1:11" x14ac:dyDescent="0.35">
      <c r="A62">
        <v>53</v>
      </c>
      <c r="B62" s="40">
        <f>IFERROR(VLOOKUP($A62,'Raw - F'!$B:$Q,2,FALSE),"")</f>
        <v>43986</v>
      </c>
      <c r="C62" s="15" t="str">
        <f>IFERROR(VLOOKUP($A62,'Raw - F'!$B:$Q,4,FALSE),"")</f>
        <v>Midlands</v>
      </c>
      <c r="D62" s="15" t="str">
        <f>IFERROR(VLOOKUP($A62,'Raw - F'!$B:$Q,3,FALSE),"")</f>
        <v>NEWMARKET</v>
      </c>
      <c r="E62" s="15" t="str">
        <f>IFERROR(VLOOKUP($A62,'Raw - F'!$B:$Q,9,FALSE),"")</f>
        <v>WFA</v>
      </c>
      <c r="F62" s="15" t="str">
        <f>SUBSTITUTE(IFERROR(VLOOKUP($A62,'Raw - F'!$B:$N,13,FALSE),""),"0","")</f>
        <v>2O</v>
      </c>
      <c r="G62" s="15" t="str">
        <f>SUBSTITUTE(IFERROR(VLOOKUP($A62,'Raw - F'!$B:$N,10,FALSE),""),"0","")</f>
        <v>Nov</v>
      </c>
      <c r="H62" s="15">
        <f>IFERROR(VLOOKUP($A62,'Raw - F'!$B:$N,8,FALSE),"")</f>
        <v>5</v>
      </c>
      <c r="I62" s="15" t="str">
        <f>IFERROR(VLOOKUP($A62,'Raw - F'!$B:$V,21,FALSE),"")</f>
        <v>Open</v>
      </c>
      <c r="J62" s="15" t="str">
        <f>IFERROR(VLOOKUP($A62,'Raw - F'!$B:$O,14,FALSE),"")</f>
        <v>A</v>
      </c>
      <c r="K62" s="15" t="str">
        <f>IFERROR(VLOOKUP($A62,'Raw - F'!$B:$O,6,FALSE),"")</f>
        <v>5F</v>
      </c>
    </row>
    <row r="63" spans="1:11" x14ac:dyDescent="0.35">
      <c r="A63">
        <v>54</v>
      </c>
      <c r="B63" s="40">
        <f>IFERROR(VLOOKUP($A63,'Raw - F'!$B:$Q,2,FALSE),"")</f>
        <v>43986</v>
      </c>
      <c r="C63" s="15" t="str">
        <f>IFERROR(VLOOKUP($A63,'Raw - F'!$B:$Q,4,FALSE),"")</f>
        <v>Midlands</v>
      </c>
      <c r="D63" s="15" t="str">
        <f>IFERROR(VLOOKUP($A63,'Raw - F'!$B:$Q,3,FALSE),"")</f>
        <v>NEWMARKET</v>
      </c>
      <c r="E63" s="15" t="str">
        <f>IFERROR(VLOOKUP($A63,'Raw - F'!$B:$Q,9,FALSE),"")</f>
        <v>WFA</v>
      </c>
      <c r="F63" s="15" t="str">
        <f>SUBSTITUTE(IFERROR(VLOOKUP($A63,'Raw - F'!$B:$N,13,FALSE),""),"0","")</f>
        <v>2O</v>
      </c>
      <c r="G63" s="15" t="str">
        <f>SUBSTITUTE(IFERROR(VLOOKUP($A63,'Raw - F'!$B:$N,10,FALSE),""),"0","")</f>
        <v>Mdn</v>
      </c>
      <c r="H63" s="15">
        <f>IFERROR(VLOOKUP($A63,'Raw - F'!$B:$N,8,FALSE),"")</f>
        <v>5</v>
      </c>
      <c r="I63" s="15" t="str">
        <f>IFERROR(VLOOKUP($A63,'Raw - F'!$B:$V,21,FALSE),"")</f>
        <v>Open</v>
      </c>
      <c r="J63" s="15" t="str">
        <f>IFERROR(VLOOKUP($A63,'Raw - F'!$B:$O,14,FALSE),"")</f>
        <v>A</v>
      </c>
      <c r="K63" s="15" t="str">
        <f>IFERROR(VLOOKUP($A63,'Raw - F'!$B:$O,6,FALSE),"")</f>
        <v>6F</v>
      </c>
    </row>
    <row r="64" spans="1:11" x14ac:dyDescent="0.35">
      <c r="A64">
        <v>55</v>
      </c>
      <c r="B64" s="40">
        <f>IFERROR(VLOOKUP($A64,'Raw - F'!$B:$Q,2,FALSE),"")</f>
        <v>43986</v>
      </c>
      <c r="C64" s="15" t="str">
        <f>IFERROR(VLOOKUP($A64,'Raw - F'!$B:$Q,4,FALSE),"")</f>
        <v>Midlands</v>
      </c>
      <c r="D64" s="15" t="str">
        <f>IFERROR(VLOOKUP($A64,'Raw - F'!$B:$Q,3,FALSE),"")</f>
        <v>NEWMARKET</v>
      </c>
      <c r="E64" s="15" t="str">
        <f>IFERROR(VLOOKUP($A64,'Raw - F'!$B:$Q,9,FALSE),"")</f>
        <v>WFA</v>
      </c>
      <c r="F64" s="15" t="str">
        <f>SUBSTITUTE(IFERROR(VLOOKUP($A64,'Raw - F'!$B:$N,13,FALSE),""),"0","")</f>
        <v>2O</v>
      </c>
      <c r="G64" s="15" t="str">
        <f>SUBSTITUTE(IFERROR(VLOOKUP($A64,'Raw - F'!$B:$N,10,FALSE),""),"0","")</f>
        <v>Mdn</v>
      </c>
      <c r="H64" s="15">
        <f>IFERROR(VLOOKUP($A64,'Raw - F'!$B:$N,8,FALSE),"")</f>
        <v>5</v>
      </c>
      <c r="I64" s="15" t="str">
        <f>IFERROR(VLOOKUP($A64,'Raw - F'!$B:$V,21,FALSE),"")</f>
        <v>Open</v>
      </c>
      <c r="J64" s="15" t="str">
        <f>IFERROR(VLOOKUP($A64,'Raw - F'!$B:$O,14,FALSE),"")</f>
        <v>F</v>
      </c>
      <c r="K64" s="15" t="str">
        <f>IFERROR(VLOOKUP($A64,'Raw - F'!$B:$O,6,FALSE),"")</f>
        <v>6F</v>
      </c>
    </row>
    <row r="65" spans="1:11" x14ac:dyDescent="0.35">
      <c r="A65">
        <v>56</v>
      </c>
      <c r="B65" s="40">
        <f>IFERROR(VLOOKUP($A65,'Raw - F'!$B:$Q,2,FALSE),"")</f>
        <v>43986</v>
      </c>
      <c r="C65" s="15" t="str">
        <f>IFERROR(VLOOKUP($A65,'Raw - F'!$B:$Q,4,FALSE),"")</f>
        <v>Midlands</v>
      </c>
      <c r="D65" s="15" t="str">
        <f>IFERROR(VLOOKUP($A65,'Raw - F'!$B:$Q,3,FALSE),"")</f>
        <v>NEWMARKET</v>
      </c>
      <c r="E65" s="15" t="str">
        <f>IFERROR(VLOOKUP($A65,'Raw - F'!$B:$Q,9,FALSE),"")</f>
        <v>Hcap</v>
      </c>
      <c r="F65" s="15" t="str">
        <f>SUBSTITUTE(IFERROR(VLOOKUP($A65,'Raw - F'!$B:$N,13,FALSE),""),"0","")</f>
        <v>4+</v>
      </c>
      <c r="G65" s="15" t="str">
        <f>SUBSTITUTE(IFERROR(VLOOKUP($A65,'Raw - F'!$B:$N,10,FALSE),""),"0","")</f>
        <v/>
      </c>
      <c r="H65" s="15">
        <f>IFERROR(VLOOKUP($A65,'Raw - F'!$B:$N,8,FALSE),"")</f>
        <v>4</v>
      </c>
      <c r="I65" s="15" t="str">
        <f>IFERROR(VLOOKUP($A65,'Raw - F'!$B:$V,21,FALSE),"")</f>
        <v>66-85</v>
      </c>
      <c r="J65" s="15" t="str">
        <f>IFERROR(VLOOKUP($A65,'Raw - F'!$B:$O,14,FALSE),"")</f>
        <v>A</v>
      </c>
      <c r="K65" s="15" t="str">
        <f>IFERROR(VLOOKUP($A65,'Raw - F'!$B:$O,6,FALSE),"")</f>
        <v>6F</v>
      </c>
    </row>
    <row r="66" spans="1:11" x14ac:dyDescent="0.35">
      <c r="A66">
        <v>57</v>
      </c>
      <c r="B66" s="40">
        <f>IFERROR(VLOOKUP($A66,'Raw - F'!$B:$Q,2,FALSE),"")</f>
        <v>43986</v>
      </c>
      <c r="C66" s="15" t="str">
        <f>IFERROR(VLOOKUP($A66,'Raw - F'!$B:$Q,4,FALSE),"")</f>
        <v>Midlands</v>
      </c>
      <c r="D66" s="15" t="str">
        <f>IFERROR(VLOOKUP($A66,'Raw - F'!$B:$Q,3,FALSE),"")</f>
        <v>NEWMARKET</v>
      </c>
      <c r="E66" s="15" t="str">
        <f>IFERROR(VLOOKUP($A66,'Raw - F'!$B:$Q,9,FALSE),"")</f>
        <v>Hcap</v>
      </c>
      <c r="F66" s="15" t="str">
        <f>SUBSTITUTE(IFERROR(VLOOKUP($A66,'Raw - F'!$B:$N,13,FALSE),""),"0","")</f>
        <v>4+</v>
      </c>
      <c r="G66" s="15" t="str">
        <f>SUBSTITUTE(IFERROR(VLOOKUP($A66,'Raw - F'!$B:$N,10,FALSE),""),"0","")</f>
        <v/>
      </c>
      <c r="H66" s="15">
        <f>IFERROR(VLOOKUP($A66,'Raw - F'!$B:$N,8,FALSE),"")</f>
        <v>3</v>
      </c>
      <c r="I66" s="15" t="str">
        <f>IFERROR(VLOOKUP($A66,'Raw - F'!$B:$V,21,FALSE),"")</f>
        <v>76-95</v>
      </c>
      <c r="J66" s="15" t="str">
        <f>IFERROR(VLOOKUP($A66,'Raw - F'!$B:$O,14,FALSE),"")</f>
        <v>A</v>
      </c>
      <c r="K66" s="15" t="str">
        <f>IFERROR(VLOOKUP($A66,'Raw - F'!$B:$O,6,FALSE),"")</f>
        <v>7F</v>
      </c>
    </row>
    <row r="67" spans="1:11" x14ac:dyDescent="0.35">
      <c r="A67">
        <v>58</v>
      </c>
      <c r="B67" s="40">
        <f>IFERROR(VLOOKUP($A67,'Raw - F'!$B:$Q,2,FALSE),"")</f>
        <v>43986</v>
      </c>
      <c r="C67" s="15" t="str">
        <f>IFERROR(VLOOKUP($A67,'Raw - F'!$B:$Q,4,FALSE),"")</f>
        <v>Midlands</v>
      </c>
      <c r="D67" s="15" t="str">
        <f>IFERROR(VLOOKUP($A67,'Raw - F'!$B:$Q,3,FALSE),"")</f>
        <v>NEWMARKET</v>
      </c>
      <c r="E67" s="15" t="str">
        <f>IFERROR(VLOOKUP($A67,'Raw - F'!$B:$Q,9,FALSE),"")</f>
        <v>Hcap</v>
      </c>
      <c r="F67" s="15" t="str">
        <f>SUBSTITUTE(IFERROR(VLOOKUP($A67,'Raw - F'!$B:$N,13,FALSE),""),"0","")</f>
        <v>4+</v>
      </c>
      <c r="G67" s="15" t="str">
        <f>SUBSTITUTE(IFERROR(VLOOKUP($A67,'Raw - F'!$B:$N,10,FALSE),""),"0","")</f>
        <v/>
      </c>
      <c r="H67" s="15">
        <f>IFERROR(VLOOKUP($A67,'Raw - F'!$B:$N,8,FALSE),"")</f>
        <v>4</v>
      </c>
      <c r="I67" s="15" t="str">
        <f>IFERROR(VLOOKUP($A67,'Raw - F'!$B:$V,21,FALSE),"")</f>
        <v>59-78</v>
      </c>
      <c r="J67" s="15" t="str">
        <f>IFERROR(VLOOKUP($A67,'Raw - F'!$B:$O,14,FALSE),"")</f>
        <v>A</v>
      </c>
      <c r="K67" s="15" t="str">
        <f>IFERROR(VLOOKUP($A67,'Raw - F'!$B:$O,6,FALSE),"")</f>
        <v>10F</v>
      </c>
    </row>
    <row r="68" spans="1:11" x14ac:dyDescent="0.35">
      <c r="A68">
        <v>59</v>
      </c>
      <c r="B68" s="40">
        <f>IFERROR(VLOOKUP($A68,'Raw - F'!$B:$Q,2,FALSE),"")</f>
        <v>43986</v>
      </c>
      <c r="C68" s="15" t="str">
        <f>IFERROR(VLOOKUP($A68,'Raw - F'!$B:$Q,4,FALSE),"")</f>
        <v>Midlands</v>
      </c>
      <c r="D68" s="15" t="str">
        <f>IFERROR(VLOOKUP($A68,'Raw - F'!$B:$Q,3,FALSE),"")</f>
        <v>NEWMARKET</v>
      </c>
      <c r="E68" s="15" t="str">
        <f>IFERROR(VLOOKUP($A68,'Raw - F'!$B:$Q,9,FALSE),"")</f>
        <v>WFA</v>
      </c>
      <c r="F68" s="15" t="str">
        <f>SUBSTITUTE(IFERROR(VLOOKUP($A68,'Raw - F'!$B:$N,13,FALSE),""),"0","")</f>
        <v>3O</v>
      </c>
      <c r="G68" s="15" t="str">
        <f>SUBSTITUTE(IFERROR(VLOOKUP($A68,'Raw - F'!$B:$N,10,FALSE),""),"0","")</f>
        <v>Nov</v>
      </c>
      <c r="H68" s="15">
        <f>IFERROR(VLOOKUP($A68,'Raw - F'!$B:$N,8,FALSE),"")</f>
        <v>5</v>
      </c>
      <c r="I68" s="15" t="str">
        <f>IFERROR(VLOOKUP($A68,'Raw - F'!$B:$V,21,FALSE),"")</f>
        <v>Open</v>
      </c>
      <c r="J68" s="15" t="str">
        <f>IFERROR(VLOOKUP($A68,'Raw - F'!$B:$O,14,FALSE),"")</f>
        <v>F</v>
      </c>
      <c r="K68" s="15" t="str">
        <f>IFERROR(VLOOKUP($A68,'Raw - F'!$B:$O,6,FALSE),"")</f>
        <v>12F</v>
      </c>
    </row>
    <row r="69" spans="1:11" x14ac:dyDescent="0.35">
      <c r="A69">
        <v>60</v>
      </c>
      <c r="B69" s="40">
        <f>IFERROR(VLOOKUP($A69,'Raw - F'!$B:$Q,2,FALSE),"")</f>
        <v>43987</v>
      </c>
      <c r="C69" s="15" t="str">
        <f>IFERROR(VLOOKUP($A69,'Raw - F'!$B:$Q,4,FALSE),"")</f>
        <v>South</v>
      </c>
      <c r="D69" s="15" t="str">
        <f>IFERROR(VLOOKUP($A69,'Raw - F'!$B:$Q,3,FALSE),"")</f>
        <v>LINGFIELD PARK</v>
      </c>
      <c r="E69" s="15" t="str">
        <f>IFERROR(VLOOKUP($A69,'Raw - F'!$B:$Q,9,FALSE),"")</f>
        <v>WFA</v>
      </c>
      <c r="F69" s="15" t="str">
        <f>SUBSTITUTE(IFERROR(VLOOKUP($A69,'Raw - F'!$B:$N,13,FALSE),""),"0","")</f>
        <v>2O</v>
      </c>
      <c r="G69" s="15" t="str">
        <f>SUBSTITUTE(IFERROR(VLOOKUP($A69,'Raw - F'!$B:$N,10,FALSE),""),"0","")</f>
        <v>Mdn</v>
      </c>
      <c r="H69" s="15">
        <f>IFERROR(VLOOKUP($A69,'Raw - F'!$B:$N,8,FALSE),"")</f>
        <v>5</v>
      </c>
      <c r="I69" s="15" t="str">
        <f>IFERROR(VLOOKUP($A69,'Raw - F'!$B:$V,21,FALSE),"")</f>
        <v>Open</v>
      </c>
      <c r="J69" s="15" t="str">
        <f>IFERROR(VLOOKUP($A69,'Raw - F'!$B:$O,14,FALSE),"")</f>
        <v>A</v>
      </c>
      <c r="K69" s="15" t="str">
        <f>IFERROR(VLOOKUP($A69,'Raw - F'!$B:$O,6,FALSE),"")</f>
        <v>6F</v>
      </c>
    </row>
    <row r="70" spans="1:11" x14ac:dyDescent="0.35">
      <c r="A70">
        <v>61</v>
      </c>
      <c r="B70" s="40">
        <f>IFERROR(VLOOKUP($A70,'Raw - F'!$B:$Q,2,FALSE),"")</f>
        <v>43987</v>
      </c>
      <c r="C70" s="15" t="str">
        <f>IFERROR(VLOOKUP($A70,'Raw - F'!$B:$Q,4,FALSE),"")</f>
        <v>South</v>
      </c>
      <c r="D70" s="15" t="str">
        <f>IFERROR(VLOOKUP($A70,'Raw - F'!$B:$Q,3,FALSE),"")</f>
        <v>LINGFIELD PARK</v>
      </c>
      <c r="E70" s="15" t="str">
        <f>IFERROR(VLOOKUP($A70,'Raw - F'!$B:$Q,9,FALSE),"")</f>
        <v>Hcap</v>
      </c>
      <c r="F70" s="15" t="str">
        <f>SUBSTITUTE(IFERROR(VLOOKUP($A70,'Raw - F'!$B:$N,13,FALSE),""),"0","")</f>
        <v>3O</v>
      </c>
      <c r="G70" s="15" t="str">
        <f>SUBSTITUTE(IFERROR(VLOOKUP($A70,'Raw - F'!$B:$N,10,FALSE),""),"0","")</f>
        <v/>
      </c>
      <c r="H70" s="15">
        <f>IFERROR(VLOOKUP($A70,'Raw - F'!$B:$N,8,FALSE),"")</f>
        <v>4</v>
      </c>
      <c r="I70" s="15" t="str">
        <f>IFERROR(VLOOKUP($A70,'Raw - F'!$B:$V,21,FALSE),"")</f>
        <v>66-85</v>
      </c>
      <c r="J70" s="15" t="str">
        <f>IFERROR(VLOOKUP($A70,'Raw - F'!$B:$O,14,FALSE),"")</f>
        <v>A</v>
      </c>
      <c r="K70" s="15" t="str">
        <f>IFERROR(VLOOKUP($A70,'Raw - F'!$B:$O,6,FALSE),"")</f>
        <v>6F</v>
      </c>
    </row>
    <row r="71" spans="1:11" x14ac:dyDescent="0.35">
      <c r="A71">
        <v>62</v>
      </c>
      <c r="B71" s="40">
        <f>IFERROR(VLOOKUP($A71,'Raw - F'!$B:$Q,2,FALSE),"")</f>
        <v>43987</v>
      </c>
      <c r="C71" s="15" t="str">
        <f>IFERROR(VLOOKUP($A71,'Raw - F'!$B:$Q,4,FALSE),"")</f>
        <v>South</v>
      </c>
      <c r="D71" s="15" t="str">
        <f>IFERROR(VLOOKUP($A71,'Raw - F'!$B:$Q,3,FALSE),"")</f>
        <v>LINGFIELD PARK</v>
      </c>
      <c r="E71" s="15" t="str">
        <f>IFERROR(VLOOKUP($A71,'Raw - F'!$B:$Q,9,FALSE),"")</f>
        <v>Hcap</v>
      </c>
      <c r="F71" s="15" t="str">
        <f>SUBSTITUTE(IFERROR(VLOOKUP($A71,'Raw - F'!$B:$N,13,FALSE),""),"0","")</f>
        <v>4+</v>
      </c>
      <c r="G71" s="15" t="str">
        <f>SUBSTITUTE(IFERROR(VLOOKUP($A71,'Raw - F'!$B:$N,10,FALSE),""),"0","")</f>
        <v/>
      </c>
      <c r="H71" s="15">
        <f>IFERROR(VLOOKUP($A71,'Raw - F'!$B:$N,8,FALSE),"")</f>
        <v>4</v>
      </c>
      <c r="I71" s="15" t="str">
        <f>IFERROR(VLOOKUP($A71,'Raw - F'!$B:$V,21,FALSE),"")</f>
        <v>59-78</v>
      </c>
      <c r="J71" s="15" t="str">
        <f>IFERROR(VLOOKUP($A71,'Raw - F'!$B:$O,14,FALSE),"")</f>
        <v>A</v>
      </c>
      <c r="K71" s="15" t="str">
        <f>IFERROR(VLOOKUP($A71,'Raw - F'!$B:$O,6,FALSE),"")</f>
        <v>6F</v>
      </c>
    </row>
    <row r="72" spans="1:11" x14ac:dyDescent="0.35">
      <c r="A72">
        <v>63</v>
      </c>
      <c r="B72" s="40">
        <f>IFERROR(VLOOKUP($A72,'Raw - F'!$B:$Q,2,FALSE),"")</f>
        <v>43987</v>
      </c>
      <c r="C72" s="15" t="str">
        <f>IFERROR(VLOOKUP($A72,'Raw - F'!$B:$Q,4,FALSE),"")</f>
        <v>South</v>
      </c>
      <c r="D72" s="15" t="str">
        <f>IFERROR(VLOOKUP($A72,'Raw - F'!$B:$Q,3,FALSE),"")</f>
        <v>LINGFIELD PARK</v>
      </c>
      <c r="E72" s="15" t="str">
        <f>IFERROR(VLOOKUP($A72,'Raw - F'!$B:$Q,9,FALSE),"")</f>
        <v>Hcap</v>
      </c>
      <c r="F72" s="15" t="str">
        <f>SUBSTITUTE(IFERROR(VLOOKUP($A72,'Raw - F'!$B:$N,13,FALSE),""),"0","")</f>
        <v>4+</v>
      </c>
      <c r="G72" s="15" t="str">
        <f>SUBSTITUTE(IFERROR(VLOOKUP($A72,'Raw - F'!$B:$N,10,FALSE),""),"0","")</f>
        <v/>
      </c>
      <c r="H72" s="15">
        <f>IFERROR(VLOOKUP($A72,'Raw - F'!$B:$N,8,FALSE),"")</f>
        <v>5</v>
      </c>
      <c r="I72" s="15" t="str">
        <f>IFERROR(VLOOKUP($A72,'Raw - F'!$B:$V,21,FALSE),"")</f>
        <v>51-70</v>
      </c>
      <c r="J72" s="15" t="str">
        <f>IFERROR(VLOOKUP($A72,'Raw - F'!$B:$O,14,FALSE),"")</f>
        <v>A</v>
      </c>
      <c r="K72" s="15" t="str">
        <f>IFERROR(VLOOKUP($A72,'Raw - F'!$B:$O,6,FALSE),"")</f>
        <v>8F</v>
      </c>
    </row>
    <row r="73" spans="1:11" x14ac:dyDescent="0.35">
      <c r="A73">
        <v>64</v>
      </c>
      <c r="B73" s="40">
        <f>IFERROR(VLOOKUP($A73,'Raw - F'!$B:$Q,2,FALSE),"")</f>
        <v>43987</v>
      </c>
      <c r="C73" s="15" t="str">
        <f>IFERROR(VLOOKUP($A73,'Raw - F'!$B:$Q,4,FALSE),"")</f>
        <v>South</v>
      </c>
      <c r="D73" s="15" t="str">
        <f>IFERROR(VLOOKUP($A73,'Raw - F'!$B:$Q,3,FALSE),"")</f>
        <v>LINGFIELD PARK</v>
      </c>
      <c r="E73" s="15" t="str">
        <f>IFERROR(VLOOKUP($A73,'Raw - F'!$B:$Q,9,FALSE),"")</f>
        <v>WFA</v>
      </c>
      <c r="F73" s="15" t="str">
        <f>SUBSTITUTE(IFERROR(VLOOKUP($A73,'Raw - F'!$B:$N,13,FALSE),""),"0","")</f>
        <v>3O</v>
      </c>
      <c r="G73" s="15" t="str">
        <f>SUBSTITUTE(IFERROR(VLOOKUP($A73,'Raw - F'!$B:$N,10,FALSE),""),"0","")</f>
        <v/>
      </c>
      <c r="H73" s="15">
        <f>IFERROR(VLOOKUP($A73,'Raw - F'!$B:$N,8,FALSE),"")</f>
        <v>1</v>
      </c>
      <c r="I73" s="15" t="str">
        <f>IFERROR(VLOOKUP($A73,'Raw - F'!$B:$V,21,FALSE),"")</f>
        <v>Open</v>
      </c>
      <c r="J73" s="15" t="str">
        <f>IFERROR(VLOOKUP($A73,'Raw - F'!$B:$O,14,FALSE),"")</f>
        <v>F</v>
      </c>
      <c r="K73" s="15" t="str">
        <f>IFERROR(VLOOKUP($A73,'Raw - F'!$B:$O,6,FALSE),"")</f>
        <v>11.5F</v>
      </c>
    </row>
    <row r="74" spans="1:11" x14ac:dyDescent="0.35">
      <c r="A74">
        <v>65</v>
      </c>
      <c r="B74" s="40">
        <f>IFERROR(VLOOKUP($A74,'Raw - F'!$B:$Q,2,FALSE),"")</f>
        <v>43987</v>
      </c>
      <c r="C74" s="15" t="str">
        <f>IFERROR(VLOOKUP($A74,'Raw - F'!$B:$Q,4,FALSE),"")</f>
        <v>South</v>
      </c>
      <c r="D74" s="15" t="str">
        <f>IFERROR(VLOOKUP($A74,'Raw - F'!$B:$Q,3,FALSE),"")</f>
        <v>LINGFIELD PARK</v>
      </c>
      <c r="E74" s="15" t="str">
        <f>IFERROR(VLOOKUP($A74,'Raw - F'!$B:$Q,9,FALSE),"")</f>
        <v>WFA</v>
      </c>
      <c r="F74" s="15" t="str">
        <f>SUBSTITUTE(IFERROR(VLOOKUP($A74,'Raw - F'!$B:$N,13,FALSE),""),"0","")</f>
        <v>3O</v>
      </c>
      <c r="G74" s="15" t="str">
        <f>SUBSTITUTE(IFERROR(VLOOKUP($A74,'Raw - F'!$B:$N,10,FALSE),""),"0","")</f>
        <v/>
      </c>
      <c r="H74" s="15">
        <f>IFERROR(VLOOKUP($A74,'Raw - F'!$B:$N,8,FALSE),"")</f>
        <v>1</v>
      </c>
      <c r="I74" s="15" t="str">
        <f>IFERROR(VLOOKUP($A74,'Raw - F'!$B:$V,21,FALSE),"")</f>
        <v>Open</v>
      </c>
      <c r="J74" s="15" t="str">
        <f>IFERROR(VLOOKUP($A74,'Raw - F'!$B:$O,14,FALSE),"")</f>
        <v>CG</v>
      </c>
      <c r="K74" s="15" t="str">
        <f>IFERROR(VLOOKUP($A74,'Raw - F'!$B:$O,6,FALSE),"")</f>
        <v>11.5F</v>
      </c>
    </row>
    <row r="75" spans="1:11" x14ac:dyDescent="0.35">
      <c r="A75">
        <v>66</v>
      </c>
      <c r="B75" s="40">
        <f>IFERROR(VLOOKUP($A75,'Raw - F'!$B:$Q,2,FALSE),"")</f>
        <v>43987</v>
      </c>
      <c r="C75" s="15" t="str">
        <f>IFERROR(VLOOKUP($A75,'Raw - F'!$B:$Q,4,FALSE),"")</f>
        <v>South</v>
      </c>
      <c r="D75" s="15" t="str">
        <f>IFERROR(VLOOKUP($A75,'Raw - F'!$B:$Q,3,FALSE),"")</f>
        <v>LINGFIELD PARK</v>
      </c>
      <c r="E75" s="15" t="str">
        <f>IFERROR(VLOOKUP($A75,'Raw - F'!$B:$Q,9,FALSE),"")</f>
        <v>Hcap</v>
      </c>
      <c r="F75" s="15" t="str">
        <f>SUBSTITUTE(IFERROR(VLOOKUP($A75,'Raw - F'!$B:$N,13,FALSE),""),"0","")</f>
        <v>4+</v>
      </c>
      <c r="G75" s="15" t="str">
        <f>SUBSTITUTE(IFERROR(VLOOKUP($A75,'Raw - F'!$B:$N,10,FALSE),""),"0","")</f>
        <v/>
      </c>
      <c r="H75" s="15">
        <f>IFERROR(VLOOKUP($A75,'Raw - F'!$B:$N,8,FALSE),"")</f>
        <v>4</v>
      </c>
      <c r="I75" s="15" t="str">
        <f>IFERROR(VLOOKUP($A75,'Raw - F'!$B:$V,21,FALSE),"")</f>
        <v>59-78</v>
      </c>
      <c r="J75" s="15" t="str">
        <f>IFERROR(VLOOKUP($A75,'Raw - F'!$B:$O,14,FALSE),"")</f>
        <v>A</v>
      </c>
      <c r="K75" s="15" t="str">
        <f>IFERROR(VLOOKUP($A75,'Raw - F'!$B:$O,6,FALSE),"")</f>
        <v>12F</v>
      </c>
    </row>
    <row r="76" spans="1:11" x14ac:dyDescent="0.35">
      <c r="A76">
        <v>67</v>
      </c>
      <c r="B76" s="40">
        <f>IFERROR(VLOOKUP($A76,'Raw - F'!$B:$Q,2,FALSE),"")</f>
        <v>43987</v>
      </c>
      <c r="C76" s="15" t="str">
        <f>IFERROR(VLOOKUP($A76,'Raw - F'!$B:$Q,4,FALSE),"")</f>
        <v>South</v>
      </c>
      <c r="D76" s="15" t="str">
        <f>IFERROR(VLOOKUP($A76,'Raw - F'!$B:$Q,3,FALSE),"")</f>
        <v>LINGFIELD PARK</v>
      </c>
      <c r="E76" s="15" t="str">
        <f>IFERROR(VLOOKUP($A76,'Raw - F'!$B:$Q,9,FALSE),"")</f>
        <v>Hcap</v>
      </c>
      <c r="F76" s="15" t="str">
        <f>SUBSTITUTE(IFERROR(VLOOKUP($A76,'Raw - F'!$B:$N,13,FALSE),""),"0","")</f>
        <v>3O</v>
      </c>
      <c r="G76" s="15" t="str">
        <f>SUBSTITUTE(IFERROR(VLOOKUP($A76,'Raw - F'!$B:$N,10,FALSE),""),"0","")</f>
        <v/>
      </c>
      <c r="H76" s="15">
        <f>IFERROR(VLOOKUP($A76,'Raw - F'!$B:$N,8,FALSE),"")</f>
        <v>3</v>
      </c>
      <c r="I76" s="15" t="str">
        <f>IFERROR(VLOOKUP($A76,'Raw - F'!$B:$V,21,FALSE),"")</f>
        <v>76-95</v>
      </c>
      <c r="J76" s="15" t="str">
        <f>IFERROR(VLOOKUP($A76,'Raw - F'!$B:$O,14,FALSE),"")</f>
        <v>A</v>
      </c>
      <c r="K76" s="15" t="str">
        <f>IFERROR(VLOOKUP($A76,'Raw - F'!$B:$O,6,FALSE),"")</f>
        <v>7F</v>
      </c>
    </row>
    <row r="77" spans="1:11" x14ac:dyDescent="0.35">
      <c r="A77">
        <v>68</v>
      </c>
      <c r="B77" s="40">
        <f>IFERROR(VLOOKUP($A77,'Raw - F'!$B:$Q,2,FALSE),"")</f>
        <v>43987</v>
      </c>
      <c r="C77" s="15" t="str">
        <f>IFERROR(VLOOKUP($A77,'Raw - F'!$B:$Q,4,FALSE),"")</f>
        <v>Midlands</v>
      </c>
      <c r="D77" s="15" t="str">
        <f>IFERROR(VLOOKUP($A77,'Raw - F'!$B:$Q,3,FALSE),"")</f>
        <v>NEWMARKET</v>
      </c>
      <c r="E77" s="15" t="str">
        <f>IFERROR(VLOOKUP($A77,'Raw - F'!$B:$Q,9,FALSE),"")</f>
        <v>WFA</v>
      </c>
      <c r="F77" s="15" t="str">
        <f>SUBSTITUTE(IFERROR(VLOOKUP($A77,'Raw - F'!$B:$N,13,FALSE),""),"0","")</f>
        <v>3+</v>
      </c>
      <c r="G77" s="15" t="str">
        <f>SUBSTITUTE(IFERROR(VLOOKUP($A77,'Raw - F'!$B:$N,10,FALSE),""),"0","")</f>
        <v/>
      </c>
      <c r="H77" s="15">
        <f>IFERROR(VLOOKUP($A77,'Raw - F'!$B:$N,8,FALSE),"")</f>
        <v>1</v>
      </c>
      <c r="I77" s="15" t="str">
        <f>IFERROR(VLOOKUP($A77,'Raw - F'!$B:$V,21,FALSE),"")</f>
        <v>Open</v>
      </c>
      <c r="J77" s="15" t="str">
        <f>IFERROR(VLOOKUP($A77,'Raw - F'!$B:$O,14,FALSE),"")</f>
        <v>A</v>
      </c>
      <c r="K77" s="15" t="str">
        <f>IFERROR(VLOOKUP($A77,'Raw - F'!$B:$O,6,FALSE),"")</f>
        <v>6F</v>
      </c>
    </row>
    <row r="78" spans="1:11" x14ac:dyDescent="0.35">
      <c r="A78">
        <v>69</v>
      </c>
      <c r="B78" s="40">
        <f>IFERROR(VLOOKUP($A78,'Raw - F'!$B:$Q,2,FALSE),"")</f>
        <v>43987</v>
      </c>
      <c r="C78" s="15" t="str">
        <f>IFERROR(VLOOKUP($A78,'Raw - F'!$B:$Q,4,FALSE),"")</f>
        <v>Midlands</v>
      </c>
      <c r="D78" s="15" t="str">
        <f>IFERROR(VLOOKUP($A78,'Raw - F'!$B:$Q,3,FALSE),"")</f>
        <v>NEWMARKET</v>
      </c>
      <c r="E78" s="15" t="str">
        <f>IFERROR(VLOOKUP($A78,'Raw - F'!$B:$Q,9,FALSE),"")</f>
        <v>Hcap</v>
      </c>
      <c r="F78" s="15" t="str">
        <f>SUBSTITUTE(IFERROR(VLOOKUP($A78,'Raw - F'!$B:$N,13,FALSE),""),"0","")</f>
        <v>4+</v>
      </c>
      <c r="G78" s="15" t="str">
        <f>SUBSTITUTE(IFERROR(VLOOKUP($A78,'Raw - F'!$B:$N,10,FALSE),""),"0","")</f>
        <v/>
      </c>
      <c r="H78" s="15">
        <f>IFERROR(VLOOKUP($A78,'Raw - F'!$B:$N,8,FALSE),"")</f>
        <v>2</v>
      </c>
      <c r="I78" s="15" t="str">
        <f>IFERROR(VLOOKUP($A78,'Raw - F'!$B:$V,21,FALSE),"")</f>
        <v>86-105</v>
      </c>
      <c r="J78" s="15" t="str">
        <f>IFERROR(VLOOKUP($A78,'Raw - F'!$B:$O,14,FALSE),"")</f>
        <v>A</v>
      </c>
      <c r="K78" s="15" t="str">
        <f>IFERROR(VLOOKUP($A78,'Raw - F'!$B:$O,6,FALSE),"")</f>
        <v>6F</v>
      </c>
    </row>
    <row r="79" spans="1:11" x14ac:dyDescent="0.35">
      <c r="A79">
        <v>70</v>
      </c>
      <c r="B79" s="40">
        <f>IFERROR(VLOOKUP($A79,'Raw - F'!$B:$Q,2,FALSE),"")</f>
        <v>43987</v>
      </c>
      <c r="C79" s="15" t="str">
        <f>IFERROR(VLOOKUP($A79,'Raw - F'!$B:$Q,4,FALSE),"")</f>
        <v>Midlands</v>
      </c>
      <c r="D79" s="15" t="str">
        <f>IFERROR(VLOOKUP($A79,'Raw - F'!$B:$Q,3,FALSE),"")</f>
        <v>NEWMARKET</v>
      </c>
      <c r="E79" s="15" t="str">
        <f>IFERROR(VLOOKUP($A79,'Raw - F'!$B:$Q,9,FALSE),"")</f>
        <v>Hcap</v>
      </c>
      <c r="F79" s="15" t="str">
        <f>SUBSTITUTE(IFERROR(VLOOKUP($A79,'Raw - F'!$B:$N,13,FALSE),""),"0","")</f>
        <v>4+</v>
      </c>
      <c r="G79" s="15" t="str">
        <f>SUBSTITUTE(IFERROR(VLOOKUP($A79,'Raw - F'!$B:$N,10,FALSE),""),"0","")</f>
        <v/>
      </c>
      <c r="H79" s="15">
        <f>IFERROR(VLOOKUP($A79,'Raw - F'!$B:$N,8,FALSE),"")</f>
        <v>3</v>
      </c>
      <c r="I79" s="15" t="str">
        <f>IFERROR(VLOOKUP($A79,'Raw - F'!$B:$V,21,FALSE),"")</f>
        <v>76-95</v>
      </c>
      <c r="J79" s="15" t="str">
        <f>IFERROR(VLOOKUP($A79,'Raw - F'!$B:$O,14,FALSE),"")</f>
        <v>A</v>
      </c>
      <c r="K79" s="15" t="str">
        <f>IFERROR(VLOOKUP($A79,'Raw - F'!$B:$O,6,FALSE),"")</f>
        <v>6F</v>
      </c>
    </row>
    <row r="80" spans="1:11" x14ac:dyDescent="0.35">
      <c r="A80">
        <v>71</v>
      </c>
      <c r="B80" s="40">
        <f>IFERROR(VLOOKUP($A80,'Raw - F'!$B:$Q,2,FALSE),"")</f>
        <v>43987</v>
      </c>
      <c r="C80" s="15" t="str">
        <f>IFERROR(VLOOKUP($A80,'Raw - F'!$B:$Q,4,FALSE),"")</f>
        <v>Midlands</v>
      </c>
      <c r="D80" s="15" t="str">
        <f>IFERROR(VLOOKUP($A80,'Raw - F'!$B:$Q,3,FALSE),"")</f>
        <v>NEWMARKET</v>
      </c>
      <c r="E80" s="15" t="str">
        <f>IFERROR(VLOOKUP($A80,'Raw - F'!$B:$Q,9,FALSE),"")</f>
        <v>WFA</v>
      </c>
      <c r="F80" s="15" t="str">
        <f>SUBSTITUTE(IFERROR(VLOOKUP($A80,'Raw - F'!$B:$N,13,FALSE),""),"0","")</f>
        <v>3+</v>
      </c>
      <c r="G80" s="15" t="str">
        <f>SUBSTITUTE(IFERROR(VLOOKUP($A80,'Raw - F'!$B:$N,10,FALSE),""),"0","")</f>
        <v>Mdn</v>
      </c>
      <c r="H80" s="15">
        <f>IFERROR(VLOOKUP($A80,'Raw - F'!$B:$N,8,FALSE),"")</f>
        <v>5</v>
      </c>
      <c r="I80" s="15" t="str">
        <f>IFERROR(VLOOKUP($A80,'Raw - F'!$B:$V,21,FALSE),"")</f>
        <v>Open</v>
      </c>
      <c r="J80" s="15" t="str">
        <f>IFERROR(VLOOKUP($A80,'Raw - F'!$B:$O,14,FALSE),"")</f>
        <v>F</v>
      </c>
      <c r="K80" s="15" t="str">
        <f>IFERROR(VLOOKUP($A80,'Raw - F'!$B:$O,6,FALSE),"")</f>
        <v>7F</v>
      </c>
    </row>
    <row r="81" spans="1:11" x14ac:dyDescent="0.35">
      <c r="A81">
        <v>72</v>
      </c>
      <c r="B81" s="40">
        <f>IFERROR(VLOOKUP($A81,'Raw - F'!$B:$Q,2,FALSE),"")</f>
        <v>43987</v>
      </c>
      <c r="C81" s="15" t="str">
        <f>IFERROR(VLOOKUP($A81,'Raw - F'!$B:$Q,4,FALSE),"")</f>
        <v>Midlands</v>
      </c>
      <c r="D81" s="15" t="str">
        <f>IFERROR(VLOOKUP($A81,'Raw - F'!$B:$Q,3,FALSE),"")</f>
        <v>NEWMARKET</v>
      </c>
      <c r="E81" s="15" t="str">
        <f>IFERROR(VLOOKUP($A81,'Raw - F'!$B:$Q,9,FALSE),"")</f>
        <v>WFA</v>
      </c>
      <c r="F81" s="15" t="str">
        <f>SUBSTITUTE(IFERROR(VLOOKUP($A81,'Raw - F'!$B:$N,13,FALSE),""),"0","")</f>
        <v>4+</v>
      </c>
      <c r="G81" s="15" t="str">
        <f>SUBSTITUTE(IFERROR(VLOOKUP($A81,'Raw - F'!$B:$N,10,FALSE),""),"0","")</f>
        <v/>
      </c>
      <c r="H81" s="15">
        <f>IFERROR(VLOOKUP($A81,'Raw - F'!$B:$N,8,FALSE),"")</f>
        <v>1</v>
      </c>
      <c r="I81" s="15" t="str">
        <f>IFERROR(VLOOKUP($A81,'Raw - F'!$B:$V,21,FALSE),"")</f>
        <v>Open</v>
      </c>
      <c r="J81" s="15" t="str">
        <f>IFERROR(VLOOKUP($A81,'Raw - F'!$B:$O,14,FALSE),"")</f>
        <v>A</v>
      </c>
      <c r="K81" s="15" t="str">
        <f>IFERROR(VLOOKUP($A81,'Raw - F'!$B:$O,6,FALSE),"")</f>
        <v>8F</v>
      </c>
    </row>
    <row r="82" spans="1:11" x14ac:dyDescent="0.35">
      <c r="A82">
        <v>73</v>
      </c>
      <c r="B82" s="40">
        <f>IFERROR(VLOOKUP($A82,'Raw - F'!$B:$Q,2,FALSE),"")</f>
        <v>43987</v>
      </c>
      <c r="C82" s="15" t="str">
        <f>IFERROR(VLOOKUP($A82,'Raw - F'!$B:$Q,4,FALSE),"")</f>
        <v>Midlands</v>
      </c>
      <c r="D82" s="15" t="str">
        <f>IFERROR(VLOOKUP($A82,'Raw - F'!$B:$Q,3,FALSE),"")</f>
        <v>NEWMARKET</v>
      </c>
      <c r="E82" s="15" t="str">
        <f>IFERROR(VLOOKUP($A82,'Raw - F'!$B:$Q,9,FALSE),"")</f>
        <v>WFA</v>
      </c>
      <c r="F82" s="15" t="str">
        <f>SUBSTITUTE(IFERROR(VLOOKUP($A82,'Raw - F'!$B:$N,13,FALSE),""),"0","")</f>
        <v>4+</v>
      </c>
      <c r="G82" s="15" t="str">
        <f>SUBSTITUTE(IFERROR(VLOOKUP($A82,'Raw - F'!$B:$N,10,FALSE),""),"0","")</f>
        <v/>
      </c>
      <c r="H82" s="15">
        <f>IFERROR(VLOOKUP($A82,'Raw - F'!$B:$N,8,FALSE),"")</f>
        <v>1</v>
      </c>
      <c r="I82" s="15" t="str">
        <f>IFERROR(VLOOKUP($A82,'Raw - F'!$B:$V,21,FALSE),"")</f>
        <v>Open</v>
      </c>
      <c r="J82" s="15" t="str">
        <f>IFERROR(VLOOKUP($A82,'Raw - F'!$B:$O,14,FALSE),"")</f>
        <v>A</v>
      </c>
      <c r="K82" s="15" t="str">
        <f>IFERROR(VLOOKUP($A82,'Raw - F'!$B:$O,6,FALSE),"")</f>
        <v>10F</v>
      </c>
    </row>
    <row r="83" spans="1:11" x14ac:dyDescent="0.35">
      <c r="A83">
        <v>74</v>
      </c>
      <c r="B83" s="40">
        <f>IFERROR(VLOOKUP($A83,'Raw - F'!$B:$Q,2,FALSE),"")</f>
        <v>43987</v>
      </c>
      <c r="C83" s="15" t="str">
        <f>IFERROR(VLOOKUP($A83,'Raw - F'!$B:$Q,4,FALSE),"")</f>
        <v>Midlands</v>
      </c>
      <c r="D83" s="15" t="str">
        <f>IFERROR(VLOOKUP($A83,'Raw - F'!$B:$Q,3,FALSE),"")</f>
        <v>NEWMARKET</v>
      </c>
      <c r="E83" s="15" t="str">
        <f>IFERROR(VLOOKUP($A83,'Raw - F'!$B:$Q,9,FALSE),"")</f>
        <v>Hcap</v>
      </c>
      <c r="F83" s="15" t="str">
        <f>SUBSTITUTE(IFERROR(VLOOKUP($A83,'Raw - F'!$B:$N,13,FALSE),""),"0","")</f>
        <v>4+</v>
      </c>
      <c r="G83" s="15" t="str">
        <f>SUBSTITUTE(IFERROR(VLOOKUP($A83,'Raw - F'!$B:$N,10,FALSE),""),"0","")</f>
        <v/>
      </c>
      <c r="H83" s="15">
        <f>IFERROR(VLOOKUP($A83,'Raw - F'!$B:$N,8,FALSE),"")</f>
        <v>3</v>
      </c>
      <c r="I83" s="15" t="str">
        <f>IFERROR(VLOOKUP($A83,'Raw - F'!$B:$V,21,FALSE),"")</f>
        <v>71-90</v>
      </c>
      <c r="J83" s="15" t="str">
        <f>IFERROR(VLOOKUP($A83,'Raw - F'!$B:$O,14,FALSE),"")</f>
        <v>A</v>
      </c>
      <c r="K83" s="15" t="str">
        <f>IFERROR(VLOOKUP($A83,'Raw - F'!$B:$O,6,FALSE),"")</f>
        <v>12F</v>
      </c>
    </row>
    <row r="84" spans="1:11" x14ac:dyDescent="0.35">
      <c r="A84">
        <v>75</v>
      </c>
      <c r="B84" s="40">
        <f>IFERROR(VLOOKUP($A84,'Raw - F'!$B:$Q,2,FALSE),"")</f>
        <v>43987</v>
      </c>
      <c r="C84" s="15" t="str">
        <f>IFERROR(VLOOKUP($A84,'Raw - F'!$B:$Q,4,FALSE),"")</f>
        <v>Midlands</v>
      </c>
      <c r="D84" s="15" t="str">
        <f>IFERROR(VLOOKUP($A84,'Raw - F'!$B:$Q,3,FALSE),"")</f>
        <v>NEWMARKET</v>
      </c>
      <c r="E84" s="15" t="str">
        <f>IFERROR(VLOOKUP($A84,'Raw - F'!$B:$Q,9,FALSE),"")</f>
        <v>WFA</v>
      </c>
      <c r="F84" s="15" t="str">
        <f>SUBSTITUTE(IFERROR(VLOOKUP($A84,'Raw - F'!$B:$N,13,FALSE),""),"0","")</f>
        <v>4+</v>
      </c>
      <c r="G84" s="15" t="str">
        <f>SUBSTITUTE(IFERROR(VLOOKUP($A84,'Raw - F'!$B:$N,10,FALSE),""),"0","")</f>
        <v/>
      </c>
      <c r="H84" s="15">
        <f>IFERROR(VLOOKUP($A84,'Raw - F'!$B:$N,8,FALSE),"")</f>
        <v>1</v>
      </c>
      <c r="I84" s="15" t="str">
        <f>IFERROR(VLOOKUP($A84,'Raw - F'!$B:$V,21,FALSE),"")</f>
        <v>Open</v>
      </c>
      <c r="J84" s="15" t="str">
        <f>IFERROR(VLOOKUP($A84,'Raw - F'!$B:$O,14,FALSE),"")</f>
        <v>A</v>
      </c>
      <c r="K84" s="15" t="str">
        <f>IFERROR(VLOOKUP($A84,'Raw - F'!$B:$O,6,FALSE),"")</f>
        <v>12F</v>
      </c>
    </row>
    <row r="85" spans="1:11" x14ac:dyDescent="0.35">
      <c r="A85">
        <v>76</v>
      </c>
      <c r="B85" s="40">
        <f>IFERROR(VLOOKUP($A85,'Raw - F'!$B:$Q,2,FALSE),"")</f>
        <v>43988</v>
      </c>
      <c r="C85" s="15" t="str">
        <f>IFERROR(VLOOKUP($A85,'Raw - F'!$B:$Q,4,FALSE),"")</f>
        <v>South</v>
      </c>
      <c r="D85" s="15" t="str">
        <f>IFERROR(VLOOKUP($A85,'Raw - F'!$B:$Q,3,FALSE),"")</f>
        <v>LINGFIELD PARK</v>
      </c>
      <c r="E85" s="15" t="str">
        <f>IFERROR(VLOOKUP($A85,'Raw - F'!$B:$Q,9,FALSE),"")</f>
        <v>WFA</v>
      </c>
      <c r="F85" s="15" t="str">
        <f>SUBSTITUTE(IFERROR(VLOOKUP($A85,'Raw - F'!$B:$N,13,FALSE),""),"0","")</f>
        <v>2O</v>
      </c>
      <c r="G85" s="15" t="str">
        <f>SUBSTITUTE(IFERROR(VLOOKUP($A85,'Raw - F'!$B:$N,10,FALSE),""),"0","")</f>
        <v>Nov</v>
      </c>
      <c r="H85" s="15">
        <f>IFERROR(VLOOKUP($A85,'Raw - F'!$B:$N,8,FALSE),"")</f>
        <v>5</v>
      </c>
      <c r="I85" s="15" t="str">
        <f>IFERROR(VLOOKUP($A85,'Raw - F'!$B:$V,21,FALSE),"")</f>
        <v>Open</v>
      </c>
      <c r="J85" s="15" t="str">
        <f>IFERROR(VLOOKUP($A85,'Raw - F'!$B:$O,14,FALSE),"")</f>
        <v>F</v>
      </c>
      <c r="K85" s="15" t="str">
        <f>IFERROR(VLOOKUP($A85,'Raw - F'!$B:$O,6,FALSE),"")</f>
        <v>6F</v>
      </c>
    </row>
    <row r="86" spans="1:11" x14ac:dyDescent="0.35">
      <c r="A86">
        <v>77</v>
      </c>
      <c r="B86" s="40">
        <f>IFERROR(VLOOKUP($A86,'Raw - F'!$B:$Q,2,FALSE),"")</f>
        <v>43988</v>
      </c>
      <c r="C86" s="15" t="str">
        <f>IFERROR(VLOOKUP($A86,'Raw - F'!$B:$Q,4,FALSE),"")</f>
        <v>South</v>
      </c>
      <c r="D86" s="15" t="str">
        <f>IFERROR(VLOOKUP($A86,'Raw - F'!$B:$Q,3,FALSE),"")</f>
        <v>LINGFIELD PARK</v>
      </c>
      <c r="E86" s="15" t="str">
        <f>IFERROR(VLOOKUP($A86,'Raw - F'!$B:$Q,9,FALSE),"")</f>
        <v>Hcap</v>
      </c>
      <c r="F86" s="15" t="str">
        <f>SUBSTITUTE(IFERROR(VLOOKUP($A86,'Raw - F'!$B:$N,13,FALSE),""),"0","")</f>
        <v>4+</v>
      </c>
      <c r="G86" s="15" t="str">
        <f>SUBSTITUTE(IFERROR(VLOOKUP($A86,'Raw - F'!$B:$N,10,FALSE),""),"0","")</f>
        <v/>
      </c>
      <c r="H86" s="15">
        <f>IFERROR(VLOOKUP($A86,'Raw - F'!$B:$N,8,FALSE),"")</f>
        <v>5</v>
      </c>
      <c r="I86" s="15" t="str">
        <f>IFERROR(VLOOKUP($A86,'Raw - F'!$B:$V,21,FALSE),"")</f>
        <v>49-68</v>
      </c>
      <c r="J86" s="15" t="str">
        <f>IFERROR(VLOOKUP($A86,'Raw - F'!$B:$O,14,FALSE),"")</f>
        <v>A</v>
      </c>
      <c r="K86" s="15" t="str">
        <f>IFERROR(VLOOKUP($A86,'Raw - F'!$B:$O,6,FALSE),"")</f>
        <v>6F</v>
      </c>
    </row>
    <row r="87" spans="1:11" x14ac:dyDescent="0.35">
      <c r="A87">
        <v>78</v>
      </c>
      <c r="B87" s="40">
        <f>IFERROR(VLOOKUP($A87,'Raw - F'!$B:$Q,2,FALSE),"")</f>
        <v>43988</v>
      </c>
      <c r="C87" s="15" t="str">
        <f>IFERROR(VLOOKUP($A87,'Raw - F'!$B:$Q,4,FALSE),"")</f>
        <v>South</v>
      </c>
      <c r="D87" s="15" t="str">
        <f>IFERROR(VLOOKUP($A87,'Raw - F'!$B:$Q,3,FALSE),"")</f>
        <v>LINGFIELD PARK</v>
      </c>
      <c r="E87" s="15" t="str">
        <f>IFERROR(VLOOKUP($A87,'Raw - F'!$B:$Q,9,FALSE),"")</f>
        <v>WFA</v>
      </c>
      <c r="F87" s="15" t="str">
        <f>SUBSTITUTE(IFERROR(VLOOKUP($A87,'Raw - F'!$B:$N,13,FALSE),""),"0","")</f>
        <v>345</v>
      </c>
      <c r="G87" s="15" t="str">
        <f>SUBSTITUTE(IFERROR(VLOOKUP($A87,'Raw - F'!$B:$N,10,FALSE),""),"0","")</f>
        <v>Mdn</v>
      </c>
      <c r="H87" s="15">
        <f>IFERROR(VLOOKUP($A87,'Raw - F'!$B:$N,8,FALSE),"")</f>
        <v>5</v>
      </c>
      <c r="I87" s="15" t="str">
        <f>IFERROR(VLOOKUP($A87,'Raw - F'!$B:$V,21,FALSE),"")</f>
        <v>Open</v>
      </c>
      <c r="J87" s="15" t="str">
        <f>IFERROR(VLOOKUP($A87,'Raw - F'!$B:$O,14,FALSE),"")</f>
        <v>A</v>
      </c>
      <c r="K87" s="15" t="str">
        <f>IFERROR(VLOOKUP($A87,'Raw - F'!$B:$O,6,FALSE),"")</f>
        <v>7F</v>
      </c>
    </row>
    <row r="88" spans="1:11" x14ac:dyDescent="0.35">
      <c r="A88">
        <v>79</v>
      </c>
      <c r="B88" s="40">
        <f>IFERROR(VLOOKUP($A88,'Raw - F'!$B:$Q,2,FALSE),"")</f>
        <v>43988</v>
      </c>
      <c r="C88" s="15" t="str">
        <f>IFERROR(VLOOKUP($A88,'Raw - F'!$B:$Q,4,FALSE),"")</f>
        <v>South</v>
      </c>
      <c r="D88" s="15" t="str">
        <f>IFERROR(VLOOKUP($A88,'Raw - F'!$B:$Q,3,FALSE),"")</f>
        <v>LINGFIELD PARK</v>
      </c>
      <c r="E88" s="15" t="str">
        <f>IFERROR(VLOOKUP($A88,'Raw - F'!$B:$Q,9,FALSE),"")</f>
        <v>Hcap</v>
      </c>
      <c r="F88" s="15" t="str">
        <f>SUBSTITUTE(IFERROR(VLOOKUP($A88,'Raw - F'!$B:$N,13,FALSE),""),"0","")</f>
        <v>4+</v>
      </c>
      <c r="G88" s="15" t="str">
        <f>SUBSTITUTE(IFERROR(VLOOKUP($A88,'Raw - F'!$B:$N,10,FALSE),""),"0","")</f>
        <v/>
      </c>
      <c r="H88" s="15">
        <f>IFERROR(VLOOKUP($A88,'Raw - F'!$B:$N,8,FALSE),"")</f>
        <v>5</v>
      </c>
      <c r="I88" s="15" t="str">
        <f>IFERROR(VLOOKUP($A88,'Raw - F'!$B:$V,21,FALSE),"")</f>
        <v>51-70</v>
      </c>
      <c r="J88" s="15" t="str">
        <f>IFERROR(VLOOKUP($A88,'Raw - F'!$B:$O,14,FALSE),"")</f>
        <v>A</v>
      </c>
      <c r="K88" s="15" t="str">
        <f>IFERROR(VLOOKUP($A88,'Raw - F'!$B:$O,6,FALSE),"")</f>
        <v>7F</v>
      </c>
    </row>
    <row r="89" spans="1:11" x14ac:dyDescent="0.35">
      <c r="A89">
        <v>80</v>
      </c>
      <c r="B89" s="40">
        <f>IFERROR(VLOOKUP($A89,'Raw - F'!$B:$Q,2,FALSE),"")</f>
        <v>43988</v>
      </c>
      <c r="C89" s="15" t="str">
        <f>IFERROR(VLOOKUP($A89,'Raw - F'!$B:$Q,4,FALSE),"")</f>
        <v>South</v>
      </c>
      <c r="D89" s="15" t="str">
        <f>IFERROR(VLOOKUP($A89,'Raw - F'!$B:$Q,3,FALSE),"")</f>
        <v>LINGFIELD PARK</v>
      </c>
      <c r="E89" s="15" t="str">
        <f>IFERROR(VLOOKUP($A89,'Raw - F'!$B:$Q,9,FALSE),"")</f>
        <v>Hcap</v>
      </c>
      <c r="F89" s="15" t="str">
        <f>SUBSTITUTE(IFERROR(VLOOKUP($A89,'Raw - F'!$B:$N,13,FALSE),""),"0","")</f>
        <v>3O</v>
      </c>
      <c r="G89" s="15" t="str">
        <f>SUBSTITUTE(IFERROR(VLOOKUP($A89,'Raw - F'!$B:$N,10,FALSE),""),"0","")</f>
        <v/>
      </c>
      <c r="H89" s="15">
        <f>IFERROR(VLOOKUP($A89,'Raw - F'!$B:$N,8,FALSE),"")</f>
        <v>6</v>
      </c>
      <c r="I89" s="15" t="str">
        <f>IFERROR(VLOOKUP($A89,'Raw - F'!$B:$V,21,FALSE),"")</f>
        <v>46-65</v>
      </c>
      <c r="J89" s="15" t="str">
        <f>IFERROR(VLOOKUP($A89,'Raw - F'!$B:$O,14,FALSE),"")</f>
        <v>A</v>
      </c>
      <c r="K89" s="15" t="str">
        <f>IFERROR(VLOOKUP($A89,'Raw - F'!$B:$O,6,FALSE),"")</f>
        <v>8F</v>
      </c>
    </row>
    <row r="90" spans="1:11" x14ac:dyDescent="0.35">
      <c r="A90">
        <v>81</v>
      </c>
      <c r="B90" s="40">
        <f>IFERROR(VLOOKUP($A90,'Raw - F'!$B:$Q,2,FALSE),"")</f>
        <v>43988</v>
      </c>
      <c r="C90" s="15" t="str">
        <f>IFERROR(VLOOKUP($A90,'Raw - F'!$B:$Q,4,FALSE),"")</f>
        <v>South</v>
      </c>
      <c r="D90" s="15" t="str">
        <f>IFERROR(VLOOKUP($A90,'Raw - F'!$B:$Q,3,FALSE),"")</f>
        <v>LINGFIELD PARK</v>
      </c>
      <c r="E90" s="15" t="str">
        <f>IFERROR(VLOOKUP($A90,'Raw - F'!$B:$Q,9,FALSE),"")</f>
        <v>Hcap</v>
      </c>
      <c r="F90" s="15" t="str">
        <f>SUBSTITUTE(IFERROR(VLOOKUP($A90,'Raw - F'!$B:$N,13,FALSE),""),"0","")</f>
        <v>4+</v>
      </c>
      <c r="G90" s="15" t="str">
        <f>SUBSTITUTE(IFERROR(VLOOKUP($A90,'Raw - F'!$B:$N,10,FALSE),""),"0","")</f>
        <v/>
      </c>
      <c r="H90" s="15">
        <f>IFERROR(VLOOKUP($A90,'Raw - F'!$B:$N,8,FALSE),"")</f>
        <v>4</v>
      </c>
      <c r="I90" s="15" t="str">
        <f>IFERROR(VLOOKUP($A90,'Raw - F'!$B:$V,21,FALSE),"")</f>
        <v>66-85</v>
      </c>
      <c r="J90" s="15" t="str">
        <f>IFERROR(VLOOKUP($A90,'Raw - F'!$B:$O,14,FALSE),"")</f>
        <v>A</v>
      </c>
      <c r="K90" s="15" t="str">
        <f>IFERROR(VLOOKUP($A90,'Raw - F'!$B:$O,6,FALSE),"")</f>
        <v>8F</v>
      </c>
    </row>
    <row r="91" spans="1:11" x14ac:dyDescent="0.35">
      <c r="A91">
        <v>82</v>
      </c>
      <c r="B91" s="40">
        <f>IFERROR(VLOOKUP($A91,'Raw - F'!$B:$Q,2,FALSE),"")</f>
        <v>43988</v>
      </c>
      <c r="C91" s="15" t="str">
        <f>IFERROR(VLOOKUP($A91,'Raw - F'!$B:$Q,4,FALSE),"")</f>
        <v>South</v>
      </c>
      <c r="D91" s="15" t="str">
        <f>IFERROR(VLOOKUP($A91,'Raw - F'!$B:$Q,3,FALSE),"")</f>
        <v>LINGFIELD PARK</v>
      </c>
      <c r="E91" s="15" t="str">
        <f>IFERROR(VLOOKUP($A91,'Raw - F'!$B:$Q,9,FALSE),"")</f>
        <v>Hcap</v>
      </c>
      <c r="F91" s="15" t="str">
        <f>SUBSTITUTE(IFERROR(VLOOKUP($A91,'Raw - F'!$B:$N,13,FALSE),""),"0","")</f>
        <v>4+</v>
      </c>
      <c r="G91" s="15" t="str">
        <f>SUBSTITUTE(IFERROR(VLOOKUP($A91,'Raw - F'!$B:$N,10,FALSE),""),"0","")</f>
        <v/>
      </c>
      <c r="H91" s="15">
        <f>IFERROR(VLOOKUP($A91,'Raw - F'!$B:$N,8,FALSE),"")</f>
        <v>6</v>
      </c>
      <c r="I91" s="15" t="str">
        <f>IFERROR(VLOOKUP($A91,'Raw - F'!$B:$V,21,FALSE),"")</f>
        <v>46-60</v>
      </c>
      <c r="J91" s="15" t="str">
        <f>IFERROR(VLOOKUP($A91,'Raw - F'!$B:$O,14,FALSE),"")</f>
        <v>A</v>
      </c>
      <c r="K91" s="15" t="str">
        <f>IFERROR(VLOOKUP($A91,'Raw - F'!$B:$O,6,FALSE),"")</f>
        <v>10F</v>
      </c>
    </row>
    <row r="92" spans="1:11" x14ac:dyDescent="0.35">
      <c r="A92">
        <v>83</v>
      </c>
      <c r="B92" s="40">
        <f>IFERROR(VLOOKUP($A92,'Raw - F'!$B:$Q,2,FALSE),"")</f>
        <v>43988</v>
      </c>
      <c r="C92" s="15" t="str">
        <f>IFERROR(VLOOKUP($A92,'Raw - F'!$B:$Q,4,FALSE),"")</f>
        <v>South</v>
      </c>
      <c r="D92" s="15" t="str">
        <f>IFERROR(VLOOKUP($A92,'Raw - F'!$B:$Q,3,FALSE),"")</f>
        <v>LINGFIELD PARK</v>
      </c>
      <c r="E92" s="15" t="str">
        <f>IFERROR(VLOOKUP($A92,'Raw - F'!$B:$Q,9,FALSE),"")</f>
        <v>Hcap</v>
      </c>
      <c r="F92" s="15" t="str">
        <f>SUBSTITUTE(IFERROR(VLOOKUP($A92,'Raw - F'!$B:$N,13,FALSE),""),"0","")</f>
        <v>3O</v>
      </c>
      <c r="G92" s="15" t="str">
        <f>SUBSTITUTE(IFERROR(VLOOKUP($A92,'Raw - F'!$B:$N,10,FALSE),""),"0","")</f>
        <v/>
      </c>
      <c r="H92" s="15">
        <f>IFERROR(VLOOKUP($A92,'Raw - F'!$B:$N,8,FALSE),"")</f>
        <v>6</v>
      </c>
      <c r="I92" s="15" t="str">
        <f>IFERROR(VLOOKUP($A92,'Raw - F'!$B:$V,21,FALSE),"")</f>
        <v>46-65</v>
      </c>
      <c r="J92" s="15" t="str">
        <f>IFERROR(VLOOKUP($A92,'Raw - F'!$B:$O,14,FALSE),"")</f>
        <v>A</v>
      </c>
      <c r="K92" s="15" t="str">
        <f>IFERROR(VLOOKUP($A92,'Raw - F'!$B:$O,6,FALSE),"")</f>
        <v>12F</v>
      </c>
    </row>
    <row r="93" spans="1:11" x14ac:dyDescent="0.35">
      <c r="A93">
        <v>84</v>
      </c>
      <c r="B93" s="40">
        <f>IFERROR(VLOOKUP($A93,'Raw - F'!$B:$Q,2,FALSE),"")</f>
        <v>43988</v>
      </c>
      <c r="C93" s="15" t="str">
        <f>IFERROR(VLOOKUP($A93,'Raw - F'!$B:$Q,4,FALSE),"")</f>
        <v>North</v>
      </c>
      <c r="D93" s="15" t="str">
        <f>IFERROR(VLOOKUP($A93,'Raw - F'!$B:$Q,3,FALSE),"")</f>
        <v>NEWCASTLE</v>
      </c>
      <c r="E93" s="15" t="str">
        <f>IFERROR(VLOOKUP($A93,'Raw - F'!$B:$Q,9,FALSE),"")</f>
        <v>WFA</v>
      </c>
      <c r="F93" s="15" t="str">
        <f>SUBSTITUTE(IFERROR(VLOOKUP($A93,'Raw - F'!$B:$N,13,FALSE),""),"0","")</f>
        <v>2O</v>
      </c>
      <c r="G93" s="15" t="str">
        <f>SUBSTITUTE(IFERROR(VLOOKUP($A93,'Raw - F'!$B:$N,10,FALSE),""),"0","")</f>
        <v>Nov</v>
      </c>
      <c r="H93" s="15">
        <f>IFERROR(VLOOKUP($A93,'Raw - F'!$B:$N,8,FALSE),"")</f>
        <v>5</v>
      </c>
      <c r="I93" s="15" t="str">
        <f>IFERROR(VLOOKUP($A93,'Raw - F'!$B:$V,21,FALSE),"")</f>
        <v>Open</v>
      </c>
      <c r="J93" s="15" t="str">
        <f>IFERROR(VLOOKUP($A93,'Raw - F'!$B:$O,14,FALSE),"")</f>
        <v>A</v>
      </c>
      <c r="K93" s="15" t="str">
        <f>IFERROR(VLOOKUP($A93,'Raw - F'!$B:$O,6,FALSE),"")</f>
        <v>5F</v>
      </c>
    </row>
    <row r="94" spans="1:11" x14ac:dyDescent="0.35">
      <c r="A94">
        <v>85</v>
      </c>
      <c r="B94" s="40">
        <f>IFERROR(VLOOKUP($A94,'Raw - F'!$B:$Q,2,FALSE),"")</f>
        <v>43988</v>
      </c>
      <c r="C94" s="15" t="str">
        <f>IFERROR(VLOOKUP($A94,'Raw - F'!$B:$Q,4,FALSE),"")</f>
        <v>North</v>
      </c>
      <c r="D94" s="15" t="str">
        <f>IFERROR(VLOOKUP($A94,'Raw - F'!$B:$Q,3,FALSE),"")</f>
        <v>NEWCASTLE</v>
      </c>
      <c r="E94" s="15" t="str">
        <f>IFERROR(VLOOKUP($A94,'Raw - F'!$B:$Q,9,FALSE),"")</f>
        <v>Hcap</v>
      </c>
      <c r="F94" s="15" t="str">
        <f>SUBSTITUTE(IFERROR(VLOOKUP($A94,'Raw - F'!$B:$N,13,FALSE),""),"0","")</f>
        <v>3O</v>
      </c>
      <c r="G94" s="15" t="str">
        <f>SUBSTITUTE(IFERROR(VLOOKUP($A94,'Raw - F'!$B:$N,10,FALSE),""),"0","")</f>
        <v/>
      </c>
      <c r="H94" s="15">
        <f>IFERROR(VLOOKUP($A94,'Raw - F'!$B:$N,8,FALSE),"")</f>
        <v>5</v>
      </c>
      <c r="I94" s="15" t="str">
        <f>IFERROR(VLOOKUP($A94,'Raw - F'!$B:$V,21,FALSE),"")</f>
        <v>51-70</v>
      </c>
      <c r="J94" s="15" t="str">
        <f>IFERROR(VLOOKUP($A94,'Raw - F'!$B:$O,14,FALSE),"")</f>
        <v>A</v>
      </c>
      <c r="K94" s="15" t="str">
        <f>IFERROR(VLOOKUP($A94,'Raw - F'!$B:$O,6,FALSE),"")</f>
        <v>5F</v>
      </c>
    </row>
    <row r="95" spans="1:11" x14ac:dyDescent="0.35">
      <c r="A95">
        <v>86</v>
      </c>
      <c r="B95" s="40">
        <f>IFERROR(VLOOKUP($A95,'Raw - F'!$B:$Q,2,FALSE),"")</f>
        <v>43988</v>
      </c>
      <c r="C95" s="15" t="str">
        <f>IFERROR(VLOOKUP($A95,'Raw - F'!$B:$Q,4,FALSE),"")</f>
        <v>North</v>
      </c>
      <c r="D95" s="15" t="str">
        <f>IFERROR(VLOOKUP($A95,'Raw - F'!$B:$Q,3,FALSE),"")</f>
        <v>NEWCASTLE</v>
      </c>
      <c r="E95" s="15" t="str">
        <f>IFERROR(VLOOKUP($A95,'Raw - F'!$B:$Q,9,FALSE),"")</f>
        <v>Hcap</v>
      </c>
      <c r="F95" s="15" t="str">
        <f>SUBSTITUTE(IFERROR(VLOOKUP($A95,'Raw - F'!$B:$N,13,FALSE),""),"0","")</f>
        <v>4+</v>
      </c>
      <c r="G95" s="15" t="str">
        <f>SUBSTITUTE(IFERROR(VLOOKUP($A95,'Raw - F'!$B:$N,10,FALSE),""),"0","")</f>
        <v/>
      </c>
      <c r="H95" s="15">
        <f>IFERROR(VLOOKUP($A95,'Raw - F'!$B:$N,8,FALSE),"")</f>
        <v>6</v>
      </c>
      <c r="I95" s="15" t="str">
        <f>IFERROR(VLOOKUP($A95,'Raw - F'!$B:$V,21,FALSE),"")</f>
        <v>46-65</v>
      </c>
      <c r="J95" s="15" t="str">
        <f>IFERROR(VLOOKUP($A95,'Raw - F'!$B:$O,14,FALSE),"")</f>
        <v>A</v>
      </c>
      <c r="K95" s="15" t="str">
        <f>IFERROR(VLOOKUP($A95,'Raw - F'!$B:$O,6,FALSE),"")</f>
        <v>5F</v>
      </c>
    </row>
    <row r="96" spans="1:11" x14ac:dyDescent="0.35">
      <c r="A96">
        <v>87</v>
      </c>
      <c r="B96" s="40">
        <f>IFERROR(VLOOKUP($A96,'Raw - F'!$B:$Q,2,FALSE),"")</f>
        <v>43988</v>
      </c>
      <c r="C96" s="15" t="str">
        <f>IFERROR(VLOOKUP($A96,'Raw - F'!$B:$Q,4,FALSE),"")</f>
        <v>North</v>
      </c>
      <c r="D96" s="15" t="str">
        <f>IFERROR(VLOOKUP($A96,'Raw - F'!$B:$Q,3,FALSE),"")</f>
        <v>NEWCASTLE</v>
      </c>
      <c r="E96" s="15" t="str">
        <f>IFERROR(VLOOKUP($A96,'Raw - F'!$B:$Q,9,FALSE),"")</f>
        <v>WFA</v>
      </c>
      <c r="F96" s="15" t="str">
        <f>SUBSTITUTE(IFERROR(VLOOKUP($A96,'Raw - F'!$B:$N,13,FALSE),""),"0","")</f>
        <v>2O</v>
      </c>
      <c r="G96" s="15" t="str">
        <f>SUBSTITUTE(IFERROR(VLOOKUP($A96,'Raw - F'!$B:$N,10,FALSE),""),"0","")</f>
        <v>Mdn</v>
      </c>
      <c r="H96" s="15">
        <f>IFERROR(VLOOKUP($A96,'Raw - F'!$B:$N,8,FALSE),"")</f>
        <v>5</v>
      </c>
      <c r="I96" s="15" t="str">
        <f>IFERROR(VLOOKUP($A96,'Raw - F'!$B:$V,21,FALSE),"")</f>
        <v>Open</v>
      </c>
      <c r="J96" s="15" t="str">
        <f>IFERROR(VLOOKUP($A96,'Raw - F'!$B:$O,14,FALSE),"")</f>
        <v>A</v>
      </c>
      <c r="K96" s="15" t="str">
        <f>IFERROR(VLOOKUP($A96,'Raw - F'!$B:$O,6,FALSE),"")</f>
        <v>6F</v>
      </c>
    </row>
    <row r="97" spans="1:11" x14ac:dyDescent="0.35">
      <c r="A97">
        <v>88</v>
      </c>
      <c r="B97" s="40">
        <f>IFERROR(VLOOKUP($A97,'Raw - F'!$B:$Q,2,FALSE),"")</f>
        <v>43988</v>
      </c>
      <c r="C97" s="15" t="str">
        <f>IFERROR(VLOOKUP($A97,'Raw - F'!$B:$Q,4,FALSE),"")</f>
        <v>North</v>
      </c>
      <c r="D97" s="15" t="str">
        <f>IFERROR(VLOOKUP($A97,'Raw - F'!$B:$Q,3,FALSE),"")</f>
        <v>NEWCASTLE</v>
      </c>
      <c r="E97" s="15" t="str">
        <f>IFERROR(VLOOKUP($A97,'Raw - F'!$B:$Q,9,FALSE),"")</f>
        <v>Hcap</v>
      </c>
      <c r="F97" s="15" t="str">
        <f>SUBSTITUTE(IFERROR(VLOOKUP($A97,'Raw - F'!$B:$N,13,FALSE),""),"0","")</f>
        <v>4+</v>
      </c>
      <c r="G97" s="15" t="str">
        <f>SUBSTITUTE(IFERROR(VLOOKUP($A97,'Raw - F'!$B:$N,10,FALSE),""),"0","")</f>
        <v/>
      </c>
      <c r="H97" s="15">
        <f>IFERROR(VLOOKUP($A97,'Raw - F'!$B:$N,8,FALSE),"")</f>
        <v>4</v>
      </c>
      <c r="I97" s="15" t="str">
        <f>IFERROR(VLOOKUP($A97,'Raw - F'!$B:$V,21,FALSE),"")</f>
        <v>63-82</v>
      </c>
      <c r="J97" s="15" t="str">
        <f>IFERROR(VLOOKUP($A97,'Raw - F'!$B:$O,14,FALSE),"")</f>
        <v>A</v>
      </c>
      <c r="K97" s="15" t="str">
        <f>IFERROR(VLOOKUP($A97,'Raw - F'!$B:$O,6,FALSE),"")</f>
        <v>7F</v>
      </c>
    </row>
    <row r="98" spans="1:11" x14ac:dyDescent="0.35">
      <c r="A98">
        <v>89</v>
      </c>
      <c r="B98" s="40">
        <f>IFERROR(VLOOKUP($A98,'Raw - F'!$B:$Q,2,FALSE),"")</f>
        <v>43988</v>
      </c>
      <c r="C98" s="15" t="str">
        <f>IFERROR(VLOOKUP($A98,'Raw - F'!$B:$Q,4,FALSE),"")</f>
        <v>North</v>
      </c>
      <c r="D98" s="15" t="str">
        <f>IFERROR(VLOOKUP($A98,'Raw - F'!$B:$Q,3,FALSE),"")</f>
        <v>NEWCASTLE</v>
      </c>
      <c r="E98" s="15" t="str">
        <f>IFERROR(VLOOKUP($A98,'Raw - F'!$B:$Q,9,FALSE),"")</f>
        <v>Hcap</v>
      </c>
      <c r="F98" s="15" t="str">
        <f>SUBSTITUTE(IFERROR(VLOOKUP($A98,'Raw - F'!$B:$N,13,FALSE),""),"0","")</f>
        <v>4+</v>
      </c>
      <c r="G98" s="15" t="str">
        <f>SUBSTITUTE(IFERROR(VLOOKUP($A98,'Raw - F'!$B:$N,10,FALSE),""),"0","")</f>
        <v/>
      </c>
      <c r="H98" s="15">
        <f>IFERROR(VLOOKUP($A98,'Raw - F'!$B:$N,8,FALSE),"")</f>
        <v>2</v>
      </c>
      <c r="I98" s="15" t="str">
        <f>IFERROR(VLOOKUP($A98,'Raw - F'!$B:$V,21,FALSE),"")</f>
        <v>81-100</v>
      </c>
      <c r="J98" s="15" t="str">
        <f>IFERROR(VLOOKUP($A98,'Raw - F'!$B:$O,14,FALSE),"")</f>
        <v>A</v>
      </c>
      <c r="K98" s="15" t="str">
        <f>IFERROR(VLOOKUP($A98,'Raw - F'!$B:$O,6,FALSE),"")</f>
        <v>7F</v>
      </c>
    </row>
    <row r="99" spans="1:11" x14ac:dyDescent="0.35">
      <c r="A99">
        <v>90</v>
      </c>
      <c r="B99" s="40">
        <f>IFERROR(VLOOKUP($A99,'Raw - F'!$B:$Q,2,FALSE),"")</f>
        <v>43988</v>
      </c>
      <c r="C99" s="15" t="str">
        <f>IFERROR(VLOOKUP($A99,'Raw - F'!$B:$Q,4,FALSE),"")</f>
        <v>North</v>
      </c>
      <c r="D99" s="15" t="str">
        <f>IFERROR(VLOOKUP($A99,'Raw - F'!$B:$Q,3,FALSE),"")</f>
        <v>NEWCASTLE</v>
      </c>
      <c r="E99" s="15" t="str">
        <f>IFERROR(VLOOKUP($A99,'Raw - F'!$B:$Q,9,FALSE),"")</f>
        <v>Hcap</v>
      </c>
      <c r="F99" s="15" t="str">
        <f>SUBSTITUTE(IFERROR(VLOOKUP($A99,'Raw - F'!$B:$N,13,FALSE),""),"0","")</f>
        <v>3O</v>
      </c>
      <c r="G99" s="15" t="str">
        <f>SUBSTITUTE(IFERROR(VLOOKUP($A99,'Raw - F'!$B:$N,10,FALSE),""),"0","")</f>
        <v/>
      </c>
      <c r="H99" s="15">
        <f>IFERROR(VLOOKUP($A99,'Raw - F'!$B:$N,8,FALSE),"")</f>
        <v>2</v>
      </c>
      <c r="I99" s="15" t="str">
        <f>IFERROR(VLOOKUP($A99,'Raw - F'!$B:$V,21,FALSE),"")</f>
        <v>81-100</v>
      </c>
      <c r="J99" s="15" t="str">
        <f>IFERROR(VLOOKUP($A99,'Raw - F'!$B:$O,14,FALSE),"")</f>
        <v>A</v>
      </c>
      <c r="K99" s="15" t="str">
        <f>IFERROR(VLOOKUP($A99,'Raw - F'!$B:$O,6,FALSE),"")</f>
        <v>8F</v>
      </c>
    </row>
    <row r="100" spans="1:11" x14ac:dyDescent="0.35">
      <c r="A100">
        <v>91</v>
      </c>
      <c r="B100" s="40">
        <f>IFERROR(VLOOKUP($A100,'Raw - F'!$B:$Q,2,FALSE),"")</f>
        <v>43988</v>
      </c>
      <c r="C100" s="15" t="str">
        <f>IFERROR(VLOOKUP($A100,'Raw - F'!$B:$Q,4,FALSE),"")</f>
        <v>North</v>
      </c>
      <c r="D100" s="15" t="str">
        <f>IFERROR(VLOOKUP($A100,'Raw - F'!$B:$Q,3,FALSE),"")</f>
        <v>NEWCASTLE</v>
      </c>
      <c r="E100" s="15" t="str">
        <f>IFERROR(VLOOKUP($A100,'Raw - F'!$B:$Q,9,FALSE),"")</f>
        <v>Hcap</v>
      </c>
      <c r="F100" s="15" t="str">
        <f>SUBSTITUTE(IFERROR(VLOOKUP($A100,'Raw - F'!$B:$N,13,FALSE),""),"0","")</f>
        <v>4+</v>
      </c>
      <c r="G100" s="15" t="str">
        <f>SUBSTITUTE(IFERROR(VLOOKUP($A100,'Raw - F'!$B:$N,10,FALSE),""),"0","")</f>
        <v/>
      </c>
      <c r="H100" s="15">
        <f>IFERROR(VLOOKUP($A100,'Raw - F'!$B:$N,8,FALSE),"")</f>
        <v>4</v>
      </c>
      <c r="I100" s="15" t="str">
        <f>IFERROR(VLOOKUP($A100,'Raw - F'!$B:$V,21,FALSE),"")</f>
        <v>61-82</v>
      </c>
      <c r="J100" s="15" t="str">
        <f>IFERROR(VLOOKUP($A100,'Raw - F'!$B:$O,14,FALSE),"")</f>
        <v>A</v>
      </c>
      <c r="K100" s="15" t="str">
        <f>IFERROR(VLOOKUP($A100,'Raw - F'!$B:$O,6,FALSE),"")</f>
        <v>10F</v>
      </c>
    </row>
    <row r="101" spans="1:11" x14ac:dyDescent="0.35">
      <c r="A101">
        <v>92</v>
      </c>
      <c r="B101" s="40">
        <f>IFERROR(VLOOKUP($A101,'Raw - F'!$B:$Q,2,FALSE),"")</f>
        <v>43988</v>
      </c>
      <c r="C101" s="15" t="str">
        <f>IFERROR(VLOOKUP($A101,'Raw - F'!$B:$Q,4,FALSE),"")</f>
        <v>North</v>
      </c>
      <c r="D101" s="15" t="str">
        <f>IFERROR(VLOOKUP($A101,'Raw - F'!$B:$Q,3,FALSE),"")</f>
        <v>NEWCASTLE</v>
      </c>
      <c r="E101" s="15" t="str">
        <f>IFERROR(VLOOKUP($A101,'Raw - F'!$B:$Q,9,FALSE),"")</f>
        <v>WFA</v>
      </c>
      <c r="F101" s="15" t="str">
        <f>SUBSTITUTE(IFERROR(VLOOKUP($A101,'Raw - F'!$B:$N,13,FALSE),""),"0","")</f>
        <v>4+</v>
      </c>
      <c r="G101" s="15" t="str">
        <f>SUBSTITUTE(IFERROR(VLOOKUP($A101,'Raw - F'!$B:$N,10,FALSE),""),"0","")</f>
        <v/>
      </c>
      <c r="H101" s="15">
        <f>IFERROR(VLOOKUP($A101,'Raw - F'!$B:$N,8,FALSE),"")</f>
        <v>1</v>
      </c>
      <c r="I101" s="15" t="str">
        <f>IFERROR(VLOOKUP($A101,'Raw - F'!$B:$V,21,FALSE),"")</f>
        <v>Open</v>
      </c>
      <c r="J101" s="15" t="str">
        <f>IFERROR(VLOOKUP($A101,'Raw - F'!$B:$O,14,FALSE),"")</f>
        <v>A</v>
      </c>
      <c r="K101" s="15" t="str">
        <f>IFERROR(VLOOKUP($A101,'Raw - F'!$B:$O,6,FALSE),"")</f>
        <v>16F</v>
      </c>
    </row>
    <row r="102" spans="1:11" x14ac:dyDescent="0.35">
      <c r="A102">
        <v>93</v>
      </c>
      <c r="B102" s="40">
        <f>IFERROR(VLOOKUP($A102,'Raw - F'!$B:$Q,2,FALSE),"")</f>
        <v>43988</v>
      </c>
      <c r="C102" s="15" t="str">
        <f>IFERROR(VLOOKUP($A102,'Raw - F'!$B:$Q,4,FALSE),"")</f>
        <v>Midlands</v>
      </c>
      <c r="D102" s="15" t="str">
        <f>IFERROR(VLOOKUP($A102,'Raw - F'!$B:$Q,3,FALSE),"")</f>
        <v>NEWMARKET</v>
      </c>
      <c r="E102" s="15" t="str">
        <f>IFERROR(VLOOKUP($A102,'Raw - F'!$B:$Q,9,FALSE),"")</f>
        <v>WFA</v>
      </c>
      <c r="F102" s="15" t="str">
        <f>SUBSTITUTE(IFERROR(VLOOKUP($A102,'Raw - F'!$B:$N,13,FALSE),""),"0","")</f>
        <v>3+</v>
      </c>
      <c r="G102" s="15" t="str">
        <f>SUBSTITUTE(IFERROR(VLOOKUP($A102,'Raw - F'!$B:$N,10,FALSE),""),"0","")</f>
        <v/>
      </c>
      <c r="H102" s="15">
        <f>IFERROR(VLOOKUP($A102,'Raw - F'!$B:$N,8,FALSE),"")</f>
        <v>1</v>
      </c>
      <c r="I102" s="15" t="str">
        <f>IFERROR(VLOOKUP($A102,'Raw - F'!$B:$V,21,FALSE),"")</f>
        <v>Open</v>
      </c>
      <c r="J102" s="15" t="str">
        <f>IFERROR(VLOOKUP($A102,'Raw - F'!$B:$O,14,FALSE),"")</f>
        <v>A</v>
      </c>
      <c r="K102" s="15" t="str">
        <f>IFERROR(VLOOKUP($A102,'Raw - F'!$B:$O,6,FALSE),"")</f>
        <v>5F</v>
      </c>
    </row>
    <row r="103" spans="1:11" x14ac:dyDescent="0.35">
      <c r="A103">
        <v>94</v>
      </c>
      <c r="B103" s="40">
        <f>IFERROR(VLOOKUP($A103,'Raw - F'!$B:$Q,2,FALSE),"")</f>
        <v>43988</v>
      </c>
      <c r="C103" s="15" t="str">
        <f>IFERROR(VLOOKUP($A103,'Raw - F'!$B:$Q,4,FALSE),"")</f>
        <v>Midlands</v>
      </c>
      <c r="D103" s="15" t="str">
        <f>IFERROR(VLOOKUP($A103,'Raw - F'!$B:$Q,3,FALSE),"")</f>
        <v>NEWMARKET</v>
      </c>
      <c r="E103" s="15" t="str">
        <f>IFERROR(VLOOKUP($A103,'Raw - F'!$B:$Q,9,FALSE),"")</f>
        <v>Hcap</v>
      </c>
      <c r="F103" s="15" t="str">
        <f>SUBSTITUTE(IFERROR(VLOOKUP($A103,'Raw - F'!$B:$N,13,FALSE),""),"0","")</f>
        <v>4+</v>
      </c>
      <c r="G103" s="15" t="str">
        <f>SUBSTITUTE(IFERROR(VLOOKUP($A103,'Raw - F'!$B:$N,10,FALSE),""),"0","")</f>
        <v/>
      </c>
      <c r="H103" s="15">
        <f>IFERROR(VLOOKUP($A103,'Raw - F'!$B:$N,8,FALSE),"")</f>
        <v>2</v>
      </c>
      <c r="I103" s="15" t="str">
        <f>IFERROR(VLOOKUP($A103,'Raw - F'!$B:$V,21,FALSE),"")</f>
        <v>86-105</v>
      </c>
      <c r="J103" s="15" t="str">
        <f>IFERROR(VLOOKUP($A103,'Raw - F'!$B:$O,14,FALSE),"")</f>
        <v>A</v>
      </c>
      <c r="K103" s="15" t="str">
        <f>IFERROR(VLOOKUP($A103,'Raw - F'!$B:$O,6,FALSE),"")</f>
        <v>5F</v>
      </c>
    </row>
    <row r="104" spans="1:11" x14ac:dyDescent="0.35">
      <c r="A104">
        <v>95</v>
      </c>
      <c r="B104" s="40">
        <f>IFERROR(VLOOKUP($A104,'Raw - F'!$B:$Q,2,FALSE),"")</f>
        <v>43988</v>
      </c>
      <c r="C104" s="15" t="str">
        <f>IFERROR(VLOOKUP($A104,'Raw - F'!$B:$Q,4,FALSE),"")</f>
        <v>Midlands</v>
      </c>
      <c r="D104" s="15" t="str">
        <f>IFERROR(VLOOKUP($A104,'Raw - F'!$B:$Q,3,FALSE),"")</f>
        <v>NEWMARKET</v>
      </c>
      <c r="E104" s="15" t="str">
        <f>IFERROR(VLOOKUP($A104,'Raw - F'!$B:$Q,9,FALSE),"")</f>
        <v>Hcap</v>
      </c>
      <c r="F104" s="15" t="str">
        <f>SUBSTITUTE(IFERROR(VLOOKUP($A104,'Raw - F'!$B:$N,13,FALSE),""),"0","")</f>
        <v>3O</v>
      </c>
      <c r="G104" s="15" t="str">
        <f>SUBSTITUTE(IFERROR(VLOOKUP($A104,'Raw - F'!$B:$N,10,FALSE),""),"0","")</f>
        <v/>
      </c>
      <c r="H104" s="15">
        <f>IFERROR(VLOOKUP($A104,'Raw - F'!$B:$N,8,FALSE),"")</f>
        <v>2</v>
      </c>
      <c r="I104" s="15" t="str">
        <f>IFERROR(VLOOKUP($A104,'Raw - F'!$B:$V,21,FALSE),"")</f>
        <v>81-100</v>
      </c>
      <c r="J104" s="15" t="str">
        <f>IFERROR(VLOOKUP($A104,'Raw - F'!$B:$O,14,FALSE),"")</f>
        <v>A</v>
      </c>
      <c r="K104" s="15" t="str">
        <f>IFERROR(VLOOKUP($A104,'Raw - F'!$B:$O,6,FALSE),"")</f>
        <v>6F</v>
      </c>
    </row>
    <row r="105" spans="1:11" x14ac:dyDescent="0.35">
      <c r="A105">
        <v>96</v>
      </c>
      <c r="B105" s="40">
        <f>IFERROR(VLOOKUP($A105,'Raw - F'!$B:$Q,2,FALSE),"")</f>
        <v>43988</v>
      </c>
      <c r="C105" s="15" t="str">
        <f>IFERROR(VLOOKUP($A105,'Raw - F'!$B:$Q,4,FALSE),"")</f>
        <v>Midlands</v>
      </c>
      <c r="D105" s="15" t="str">
        <f>IFERROR(VLOOKUP($A105,'Raw - F'!$B:$Q,3,FALSE),"")</f>
        <v>NEWMARKET</v>
      </c>
      <c r="E105" s="15" t="str">
        <f>IFERROR(VLOOKUP($A105,'Raw - F'!$B:$Q,9,FALSE),"")</f>
        <v>Hcap</v>
      </c>
      <c r="F105" s="15" t="str">
        <f>SUBSTITUTE(IFERROR(VLOOKUP($A105,'Raw - F'!$B:$N,13,FALSE),""),"0","")</f>
        <v>4+</v>
      </c>
      <c r="G105" s="15" t="str">
        <f>SUBSTITUTE(IFERROR(VLOOKUP($A105,'Raw - F'!$B:$N,10,FALSE),""),"0","")</f>
        <v/>
      </c>
      <c r="H105" s="15">
        <f>IFERROR(VLOOKUP($A105,'Raw - F'!$B:$N,8,FALSE),"")</f>
        <v>2</v>
      </c>
      <c r="I105" s="15" t="str">
        <f>IFERROR(VLOOKUP($A105,'Raw - F'!$B:$V,21,FALSE),"")</f>
        <v>86-105</v>
      </c>
      <c r="J105" s="15" t="str">
        <f>IFERROR(VLOOKUP($A105,'Raw - F'!$B:$O,14,FALSE),"")</f>
        <v>A</v>
      </c>
      <c r="K105" s="15" t="str">
        <f>IFERROR(VLOOKUP($A105,'Raw - F'!$B:$O,6,FALSE),"")</f>
        <v>7F</v>
      </c>
    </row>
    <row r="106" spans="1:11" x14ac:dyDescent="0.35">
      <c r="A106">
        <v>97</v>
      </c>
      <c r="B106" s="40">
        <f>IFERROR(VLOOKUP($A106,'Raw - F'!$B:$Q,2,FALSE),"")</f>
        <v>43988</v>
      </c>
      <c r="C106" s="15" t="str">
        <f>IFERROR(VLOOKUP($A106,'Raw - F'!$B:$Q,4,FALSE),"")</f>
        <v>Midlands</v>
      </c>
      <c r="D106" s="15" t="str">
        <f>IFERROR(VLOOKUP($A106,'Raw - F'!$B:$Q,3,FALSE),"")</f>
        <v>NEWMARKET</v>
      </c>
      <c r="E106" s="15" t="str">
        <f>IFERROR(VLOOKUP($A106,'Raw - F'!$B:$Q,9,FALSE),"")</f>
        <v>WFA</v>
      </c>
      <c r="F106" s="15" t="str">
        <f>SUBSTITUTE(IFERROR(VLOOKUP($A106,'Raw - F'!$B:$N,13,FALSE),""),"0","")</f>
        <v>3O</v>
      </c>
      <c r="G106" s="15" t="str">
        <f>SUBSTITUTE(IFERROR(VLOOKUP($A106,'Raw - F'!$B:$N,10,FALSE),""),"0","")</f>
        <v/>
      </c>
      <c r="H106" s="15">
        <f>IFERROR(VLOOKUP($A106,'Raw - F'!$B:$N,8,FALSE),"")</f>
        <v>1</v>
      </c>
      <c r="I106" s="15" t="str">
        <f>IFERROR(VLOOKUP($A106,'Raw - F'!$B:$V,21,FALSE),"")</f>
        <v>Open</v>
      </c>
      <c r="J106" s="15" t="str">
        <f>IFERROR(VLOOKUP($A106,'Raw - F'!$B:$O,14,FALSE),"")</f>
        <v>CG</v>
      </c>
      <c r="K106" s="15" t="str">
        <f>IFERROR(VLOOKUP($A106,'Raw - F'!$B:$O,6,FALSE),"")</f>
        <v>8F</v>
      </c>
    </row>
    <row r="107" spans="1:11" x14ac:dyDescent="0.35">
      <c r="A107">
        <v>98</v>
      </c>
      <c r="B107" s="40">
        <f>IFERROR(VLOOKUP($A107,'Raw - F'!$B:$Q,2,FALSE),"")</f>
        <v>43988</v>
      </c>
      <c r="C107" s="15" t="str">
        <f>IFERROR(VLOOKUP($A107,'Raw - F'!$B:$Q,4,FALSE),"")</f>
        <v>Midlands</v>
      </c>
      <c r="D107" s="15" t="str">
        <f>IFERROR(VLOOKUP($A107,'Raw - F'!$B:$Q,3,FALSE),"")</f>
        <v>NEWMARKET</v>
      </c>
      <c r="E107" s="15" t="str">
        <f>IFERROR(VLOOKUP($A107,'Raw - F'!$B:$Q,9,FALSE),"")</f>
        <v>Hcap</v>
      </c>
      <c r="F107" s="15" t="str">
        <f>SUBSTITUTE(IFERROR(VLOOKUP($A107,'Raw - F'!$B:$N,13,FALSE),""),"0","")</f>
        <v>4+</v>
      </c>
      <c r="G107" s="15" t="str">
        <f>SUBSTITUTE(IFERROR(VLOOKUP($A107,'Raw - F'!$B:$N,10,FALSE),""),"0","")</f>
        <v/>
      </c>
      <c r="H107" s="15">
        <f>IFERROR(VLOOKUP($A107,'Raw - F'!$B:$N,8,FALSE),"")</f>
        <v>3</v>
      </c>
      <c r="I107" s="15" t="str">
        <f>IFERROR(VLOOKUP($A107,'Raw - F'!$B:$V,21,FALSE),"")</f>
        <v>71-90</v>
      </c>
      <c r="J107" s="15" t="str">
        <f>IFERROR(VLOOKUP($A107,'Raw - F'!$B:$O,14,FALSE),"")</f>
        <v>A</v>
      </c>
      <c r="K107" s="15" t="str">
        <f>IFERROR(VLOOKUP($A107,'Raw - F'!$B:$O,6,FALSE),"")</f>
        <v>8F</v>
      </c>
    </row>
    <row r="108" spans="1:11" x14ac:dyDescent="0.35">
      <c r="A108">
        <v>99</v>
      </c>
      <c r="B108" s="40">
        <f>IFERROR(VLOOKUP($A108,'Raw - F'!$B:$Q,2,FALSE),"")</f>
        <v>43988</v>
      </c>
      <c r="C108" s="15" t="str">
        <f>IFERROR(VLOOKUP($A108,'Raw - F'!$B:$Q,4,FALSE),"")</f>
        <v>Midlands</v>
      </c>
      <c r="D108" s="15" t="str">
        <f>IFERROR(VLOOKUP($A108,'Raw - F'!$B:$Q,3,FALSE),"")</f>
        <v>NEWMARKET</v>
      </c>
      <c r="E108" s="15" t="str">
        <f>IFERROR(VLOOKUP($A108,'Raw - F'!$B:$Q,9,FALSE),"")</f>
        <v>WFA</v>
      </c>
      <c r="F108" s="15" t="str">
        <f>SUBSTITUTE(IFERROR(VLOOKUP($A108,'Raw - F'!$B:$N,13,FALSE),""),"0","")</f>
        <v>3O</v>
      </c>
      <c r="G108" s="15" t="str">
        <f>SUBSTITUTE(IFERROR(VLOOKUP($A108,'Raw - F'!$B:$N,10,FALSE),""),"0","")</f>
        <v/>
      </c>
      <c r="H108" s="15">
        <f>IFERROR(VLOOKUP($A108,'Raw - F'!$B:$N,8,FALSE),"")</f>
        <v>1</v>
      </c>
      <c r="I108" s="15" t="str">
        <f>IFERROR(VLOOKUP($A108,'Raw - F'!$B:$V,21,FALSE),"")</f>
        <v>Open</v>
      </c>
      <c r="J108" s="15" t="str">
        <f>IFERROR(VLOOKUP($A108,'Raw - F'!$B:$O,14,FALSE),"")</f>
        <v>CG</v>
      </c>
      <c r="K108" s="15" t="str">
        <f>IFERROR(VLOOKUP($A108,'Raw - F'!$B:$O,6,FALSE),"")</f>
        <v>10F</v>
      </c>
    </row>
    <row r="109" spans="1:11" x14ac:dyDescent="0.35">
      <c r="A109">
        <v>100</v>
      </c>
      <c r="B109" s="40">
        <f>IFERROR(VLOOKUP($A109,'Raw - F'!$B:$Q,2,FALSE),"")</f>
        <v>43988</v>
      </c>
      <c r="C109" s="15" t="str">
        <f>IFERROR(VLOOKUP($A109,'Raw - F'!$B:$Q,4,FALSE),"")</f>
        <v>Midlands</v>
      </c>
      <c r="D109" s="15" t="str">
        <f>IFERROR(VLOOKUP($A109,'Raw - F'!$B:$Q,3,FALSE),"")</f>
        <v>NEWMARKET</v>
      </c>
      <c r="E109" s="15" t="str">
        <f>IFERROR(VLOOKUP($A109,'Raw - F'!$B:$Q,9,FALSE),"")</f>
        <v>WFA</v>
      </c>
      <c r="F109" s="15" t="str">
        <f>SUBSTITUTE(IFERROR(VLOOKUP($A109,'Raw - F'!$B:$N,13,FALSE),""),"0","")</f>
        <v>4+</v>
      </c>
      <c r="G109" s="15" t="str">
        <f>SUBSTITUTE(IFERROR(VLOOKUP($A109,'Raw - F'!$B:$N,10,FALSE),""),"0","")</f>
        <v/>
      </c>
      <c r="H109" s="15">
        <f>IFERROR(VLOOKUP($A109,'Raw - F'!$B:$N,8,FALSE),"")</f>
        <v>1</v>
      </c>
      <c r="I109" s="15" t="str">
        <f>IFERROR(VLOOKUP($A109,'Raw - F'!$B:$V,21,FALSE),"")</f>
        <v>Open</v>
      </c>
      <c r="J109" s="15" t="str">
        <f>IFERROR(VLOOKUP($A109,'Raw - F'!$B:$O,14,FALSE),"")</f>
        <v>F</v>
      </c>
      <c r="K109" s="15" t="str">
        <f>IFERROR(VLOOKUP($A109,'Raw - F'!$B:$O,6,FALSE),"")</f>
        <v>10F</v>
      </c>
    </row>
    <row r="110" spans="1:11" x14ac:dyDescent="0.35">
      <c r="A110">
        <v>101</v>
      </c>
      <c r="B110" s="40">
        <f>IFERROR(VLOOKUP($A110,'Raw - F'!$B:$Q,2,FALSE),"")</f>
        <v>43988</v>
      </c>
      <c r="C110" s="15" t="str">
        <f>IFERROR(VLOOKUP($A110,'Raw - F'!$B:$Q,4,FALSE),"")</f>
        <v>Midlands</v>
      </c>
      <c r="D110" s="15" t="str">
        <f>IFERROR(VLOOKUP($A110,'Raw - F'!$B:$Q,3,FALSE),"")</f>
        <v>NEWMARKET</v>
      </c>
      <c r="E110" s="15" t="str">
        <f>IFERROR(VLOOKUP($A110,'Raw - F'!$B:$Q,9,FALSE),"")</f>
        <v>Hcap</v>
      </c>
      <c r="F110" s="15" t="str">
        <f>SUBSTITUTE(IFERROR(VLOOKUP($A110,'Raw - F'!$B:$N,13,FALSE),""),"0","")</f>
        <v>4+</v>
      </c>
      <c r="G110" s="15" t="str">
        <f>SUBSTITUTE(IFERROR(VLOOKUP($A110,'Raw - F'!$B:$N,10,FALSE),""),"0","")</f>
        <v/>
      </c>
      <c r="H110" s="15">
        <f>IFERROR(VLOOKUP($A110,'Raw - F'!$B:$N,8,FALSE),"")</f>
        <v>2</v>
      </c>
      <c r="I110" s="15" t="str">
        <f>IFERROR(VLOOKUP($A110,'Raw - F'!$B:$V,21,FALSE),"")</f>
        <v>86-105</v>
      </c>
      <c r="J110" s="15" t="str">
        <f>IFERROR(VLOOKUP($A110,'Raw - F'!$B:$O,14,FALSE),"")</f>
        <v>A</v>
      </c>
      <c r="K110" s="15" t="str">
        <f>IFERROR(VLOOKUP($A110,'Raw - F'!$B:$O,6,FALSE),"")</f>
        <v>12F</v>
      </c>
    </row>
    <row r="111" spans="1:11" x14ac:dyDescent="0.35">
      <c r="A111">
        <v>102</v>
      </c>
      <c r="B111" s="40">
        <f>IFERROR(VLOOKUP($A111,'Raw - F'!$B:$Q,2,FALSE),"")</f>
        <v>43989</v>
      </c>
      <c r="C111" s="15" t="str">
        <f>IFERROR(VLOOKUP($A111,'Raw - F'!$B:$Q,4,FALSE),"")</f>
        <v>North</v>
      </c>
      <c r="D111" s="15" t="str">
        <f>IFERROR(VLOOKUP($A111,'Raw - F'!$B:$Q,3,FALSE),"")</f>
        <v>HAYDOCK PARK</v>
      </c>
      <c r="E111" s="15" t="str">
        <f>IFERROR(VLOOKUP($A111,'Raw - F'!$B:$Q,9,FALSE),"")</f>
        <v>WFA</v>
      </c>
      <c r="F111" s="15" t="str">
        <f>SUBSTITUTE(IFERROR(VLOOKUP($A111,'Raw - F'!$B:$N,13,FALSE),""),"0","")</f>
        <v>2O</v>
      </c>
      <c r="G111" s="15" t="str">
        <f>SUBSTITUTE(IFERROR(VLOOKUP($A111,'Raw - F'!$B:$N,10,FALSE),""),"0","")</f>
        <v>Nov</v>
      </c>
      <c r="H111" s="15">
        <f>IFERROR(VLOOKUP($A111,'Raw - F'!$B:$N,8,FALSE),"")</f>
        <v>5</v>
      </c>
      <c r="I111" s="15" t="str">
        <f>IFERROR(VLOOKUP($A111,'Raw - F'!$B:$V,21,FALSE),"")</f>
        <v>Open</v>
      </c>
      <c r="J111" s="15" t="str">
        <f>IFERROR(VLOOKUP($A111,'Raw - F'!$B:$O,14,FALSE),"")</f>
        <v>F</v>
      </c>
      <c r="K111" s="15" t="str">
        <f>IFERROR(VLOOKUP($A111,'Raw - F'!$B:$O,6,FALSE),"")</f>
        <v>6F</v>
      </c>
    </row>
    <row r="112" spans="1:11" x14ac:dyDescent="0.35">
      <c r="A112">
        <v>103</v>
      </c>
      <c r="B112" s="40">
        <f>IFERROR(VLOOKUP($A112,'Raw - F'!$B:$Q,2,FALSE),"")</f>
        <v>43989</v>
      </c>
      <c r="C112" s="15" t="str">
        <f>IFERROR(VLOOKUP($A112,'Raw - F'!$B:$Q,4,FALSE),"")</f>
        <v>North</v>
      </c>
      <c r="D112" s="15" t="str">
        <f>IFERROR(VLOOKUP($A112,'Raw - F'!$B:$Q,3,FALSE),"")</f>
        <v>HAYDOCK PARK</v>
      </c>
      <c r="E112" s="15" t="str">
        <f>IFERROR(VLOOKUP($A112,'Raw - F'!$B:$Q,9,FALSE),"")</f>
        <v>WFA</v>
      </c>
      <c r="F112" s="15" t="str">
        <f>SUBSTITUTE(IFERROR(VLOOKUP($A112,'Raw - F'!$B:$N,13,FALSE),""),"0","")</f>
        <v>3+</v>
      </c>
      <c r="G112" s="15" t="str">
        <f>SUBSTITUTE(IFERROR(VLOOKUP($A112,'Raw - F'!$B:$N,10,FALSE),""),"0","")</f>
        <v/>
      </c>
      <c r="H112" s="15">
        <f>IFERROR(VLOOKUP($A112,'Raw - F'!$B:$N,8,FALSE),"")</f>
        <v>1</v>
      </c>
      <c r="I112" s="15" t="str">
        <f>IFERROR(VLOOKUP($A112,'Raw - F'!$B:$V,21,FALSE),"")</f>
        <v>Open</v>
      </c>
      <c r="J112" s="15" t="str">
        <f>IFERROR(VLOOKUP($A112,'Raw - F'!$B:$O,14,FALSE),"")</f>
        <v>F</v>
      </c>
      <c r="K112" s="15" t="str">
        <f>IFERROR(VLOOKUP($A112,'Raw - F'!$B:$O,6,FALSE),"")</f>
        <v>6F</v>
      </c>
    </row>
    <row r="113" spans="1:11" x14ac:dyDescent="0.35">
      <c r="A113">
        <v>104</v>
      </c>
      <c r="B113" s="40">
        <f>IFERROR(VLOOKUP($A113,'Raw - F'!$B:$Q,2,FALSE),"")</f>
        <v>43989</v>
      </c>
      <c r="C113" s="15" t="str">
        <f>IFERROR(VLOOKUP($A113,'Raw - F'!$B:$Q,4,FALSE),"")</f>
        <v>North</v>
      </c>
      <c r="D113" s="15" t="str">
        <f>IFERROR(VLOOKUP($A113,'Raw - F'!$B:$Q,3,FALSE),"")</f>
        <v>HAYDOCK PARK</v>
      </c>
      <c r="E113" s="15" t="str">
        <f>IFERROR(VLOOKUP($A113,'Raw - F'!$B:$Q,9,FALSE),"")</f>
        <v>WFA</v>
      </c>
      <c r="F113" s="15" t="str">
        <f>SUBSTITUTE(IFERROR(VLOOKUP($A113,'Raw - F'!$B:$N,13,FALSE),""),"0","")</f>
        <v>3+</v>
      </c>
      <c r="G113" s="15" t="str">
        <f>SUBSTITUTE(IFERROR(VLOOKUP($A113,'Raw - F'!$B:$N,10,FALSE),""),"0","")</f>
        <v/>
      </c>
      <c r="H113" s="15">
        <f>IFERROR(VLOOKUP($A113,'Raw - F'!$B:$N,8,FALSE),"")</f>
        <v>1</v>
      </c>
      <c r="I113" s="15" t="str">
        <f>IFERROR(VLOOKUP($A113,'Raw - F'!$B:$V,21,FALSE),"")</f>
        <v>Open</v>
      </c>
      <c r="J113" s="15" t="str">
        <f>IFERROR(VLOOKUP($A113,'Raw - F'!$B:$O,14,FALSE),"")</f>
        <v>A</v>
      </c>
      <c r="K113" s="15" t="str">
        <f>IFERROR(VLOOKUP($A113,'Raw - F'!$B:$O,6,FALSE),"")</f>
        <v>7F</v>
      </c>
    </row>
    <row r="114" spans="1:11" x14ac:dyDescent="0.35">
      <c r="A114">
        <v>105</v>
      </c>
      <c r="B114" s="40">
        <f>IFERROR(VLOOKUP($A114,'Raw - F'!$B:$Q,2,FALSE),"")</f>
        <v>43989</v>
      </c>
      <c r="C114" s="15" t="str">
        <f>IFERROR(VLOOKUP($A114,'Raw - F'!$B:$Q,4,FALSE),"")</f>
        <v>North</v>
      </c>
      <c r="D114" s="15" t="str">
        <f>IFERROR(VLOOKUP($A114,'Raw - F'!$B:$Q,3,FALSE),"")</f>
        <v>HAYDOCK PARK</v>
      </c>
      <c r="E114" s="15" t="str">
        <f>IFERROR(VLOOKUP($A114,'Raw - F'!$B:$Q,9,FALSE),"")</f>
        <v>Hcap</v>
      </c>
      <c r="F114" s="15" t="str">
        <f>SUBSTITUTE(IFERROR(VLOOKUP($A114,'Raw - F'!$B:$N,13,FALSE),""),"0","")</f>
        <v>4+</v>
      </c>
      <c r="G114" s="15" t="str">
        <f>SUBSTITUTE(IFERROR(VLOOKUP($A114,'Raw - F'!$B:$N,10,FALSE),""),"0","")</f>
        <v/>
      </c>
      <c r="H114" s="15">
        <f>IFERROR(VLOOKUP($A114,'Raw - F'!$B:$N,8,FALSE),"")</f>
        <v>5</v>
      </c>
      <c r="I114" s="15" t="str">
        <f>IFERROR(VLOOKUP($A114,'Raw - F'!$B:$V,21,FALSE),"")</f>
        <v>56-75</v>
      </c>
      <c r="J114" s="15" t="str">
        <f>IFERROR(VLOOKUP($A114,'Raw - F'!$B:$O,14,FALSE),"")</f>
        <v>A</v>
      </c>
      <c r="K114" s="15" t="str">
        <f>IFERROR(VLOOKUP($A114,'Raw - F'!$B:$O,6,FALSE),"")</f>
        <v>8F</v>
      </c>
    </row>
    <row r="115" spans="1:11" x14ac:dyDescent="0.35">
      <c r="A115">
        <v>106</v>
      </c>
      <c r="B115" s="40">
        <f>IFERROR(VLOOKUP($A115,'Raw - F'!$B:$Q,2,FALSE),"")</f>
        <v>43989</v>
      </c>
      <c r="C115" s="15" t="str">
        <f>IFERROR(VLOOKUP($A115,'Raw - F'!$B:$Q,4,FALSE),"")</f>
        <v>North</v>
      </c>
      <c r="D115" s="15" t="str">
        <f>IFERROR(VLOOKUP($A115,'Raw - F'!$B:$Q,3,FALSE),"")</f>
        <v>HAYDOCK PARK</v>
      </c>
      <c r="E115" s="15" t="str">
        <f>IFERROR(VLOOKUP($A115,'Raw - F'!$B:$Q,9,FALSE),"")</f>
        <v>Hcap</v>
      </c>
      <c r="F115" s="15" t="str">
        <f>SUBSTITUTE(IFERROR(VLOOKUP($A115,'Raw - F'!$B:$N,13,FALSE),""),"0","")</f>
        <v>3O</v>
      </c>
      <c r="G115" s="15" t="str">
        <f>SUBSTITUTE(IFERROR(VLOOKUP($A115,'Raw - F'!$B:$N,10,FALSE),""),"0","")</f>
        <v/>
      </c>
      <c r="H115" s="15">
        <f>IFERROR(VLOOKUP($A115,'Raw - F'!$B:$N,8,FALSE),"")</f>
        <v>3</v>
      </c>
      <c r="I115" s="15" t="str">
        <f>IFERROR(VLOOKUP($A115,'Raw - F'!$B:$V,21,FALSE),"")</f>
        <v>76-95</v>
      </c>
      <c r="J115" s="15" t="str">
        <f>IFERROR(VLOOKUP($A115,'Raw - F'!$B:$O,14,FALSE),"")</f>
        <v>A</v>
      </c>
      <c r="K115" s="15" t="str">
        <f>IFERROR(VLOOKUP($A115,'Raw - F'!$B:$O,6,FALSE),"")</f>
        <v>10F</v>
      </c>
    </row>
    <row r="116" spans="1:11" x14ac:dyDescent="0.35">
      <c r="A116">
        <v>107</v>
      </c>
      <c r="B116" s="40">
        <f>IFERROR(VLOOKUP($A116,'Raw - F'!$B:$Q,2,FALSE),"")</f>
        <v>43989</v>
      </c>
      <c r="C116" s="15" t="str">
        <f>IFERROR(VLOOKUP($A116,'Raw - F'!$B:$Q,4,FALSE),"")</f>
        <v>North</v>
      </c>
      <c r="D116" s="15" t="str">
        <f>IFERROR(VLOOKUP($A116,'Raw - F'!$B:$Q,3,FALSE),"")</f>
        <v>HAYDOCK PARK</v>
      </c>
      <c r="E116" s="15" t="str">
        <f>IFERROR(VLOOKUP($A116,'Raw - F'!$B:$Q,9,FALSE),"")</f>
        <v>Hcap</v>
      </c>
      <c r="F116" s="15" t="str">
        <f>SUBSTITUTE(IFERROR(VLOOKUP($A116,'Raw - F'!$B:$N,13,FALSE),""),"0","")</f>
        <v>4+</v>
      </c>
      <c r="G116" s="15" t="str">
        <f>SUBSTITUTE(IFERROR(VLOOKUP($A116,'Raw - F'!$B:$N,10,FALSE),""),"0","")</f>
        <v/>
      </c>
      <c r="H116" s="15">
        <f>IFERROR(VLOOKUP($A116,'Raw - F'!$B:$N,8,FALSE),"")</f>
        <v>5</v>
      </c>
      <c r="I116" s="15" t="str">
        <f>IFERROR(VLOOKUP($A116,'Raw - F'!$B:$V,21,FALSE),"")</f>
        <v>53-72</v>
      </c>
      <c r="J116" s="15" t="str">
        <f>IFERROR(VLOOKUP($A116,'Raw - F'!$B:$O,14,FALSE),"")</f>
        <v>A</v>
      </c>
      <c r="K116" s="15" t="str">
        <f>IFERROR(VLOOKUP($A116,'Raw - F'!$B:$O,6,FALSE),"")</f>
        <v>10F</v>
      </c>
    </row>
    <row r="117" spans="1:11" x14ac:dyDescent="0.35">
      <c r="A117">
        <v>108</v>
      </c>
      <c r="B117" s="40">
        <f>IFERROR(VLOOKUP($A117,'Raw - F'!$B:$Q,2,FALSE),"")</f>
        <v>43989</v>
      </c>
      <c r="C117" s="15" t="str">
        <f>IFERROR(VLOOKUP($A117,'Raw - F'!$B:$Q,4,FALSE),"")</f>
        <v>North</v>
      </c>
      <c r="D117" s="15" t="str">
        <f>IFERROR(VLOOKUP($A117,'Raw - F'!$B:$Q,3,FALSE),"")</f>
        <v>HAYDOCK PARK</v>
      </c>
      <c r="E117" s="15" t="str">
        <f>IFERROR(VLOOKUP($A117,'Raw - F'!$B:$Q,9,FALSE),"")</f>
        <v>Hcap</v>
      </c>
      <c r="F117" s="15" t="str">
        <f>SUBSTITUTE(IFERROR(VLOOKUP($A117,'Raw - F'!$B:$N,13,FALSE),""),"0","")</f>
        <v>3O</v>
      </c>
      <c r="G117" s="15" t="str">
        <f>SUBSTITUTE(IFERROR(VLOOKUP($A117,'Raw - F'!$B:$N,10,FALSE),""),"0","")</f>
        <v/>
      </c>
      <c r="H117" s="15">
        <f>IFERROR(VLOOKUP($A117,'Raw - F'!$B:$N,8,FALSE),"")</f>
        <v>4</v>
      </c>
      <c r="I117" s="15" t="str">
        <f>IFERROR(VLOOKUP($A117,'Raw - F'!$B:$V,21,FALSE),"")</f>
        <v>66-85</v>
      </c>
      <c r="J117" s="15" t="str">
        <f>IFERROR(VLOOKUP($A117,'Raw - F'!$B:$O,14,FALSE),"")</f>
        <v>A</v>
      </c>
      <c r="K117" s="15" t="str">
        <f>IFERROR(VLOOKUP($A117,'Raw - F'!$B:$O,6,FALSE),"")</f>
        <v>12F</v>
      </c>
    </row>
    <row r="118" spans="1:11" x14ac:dyDescent="0.35">
      <c r="A118">
        <v>109</v>
      </c>
      <c r="B118" s="40">
        <f>IFERROR(VLOOKUP($A118,'Raw - F'!$B:$Q,2,FALSE),"")</f>
        <v>43989</v>
      </c>
      <c r="C118" s="15" t="str">
        <f>IFERROR(VLOOKUP($A118,'Raw - F'!$B:$Q,4,FALSE),"")</f>
        <v>North</v>
      </c>
      <c r="D118" s="15" t="str">
        <f>IFERROR(VLOOKUP($A118,'Raw - F'!$B:$Q,3,FALSE),"")</f>
        <v>HAYDOCK PARK</v>
      </c>
      <c r="E118" s="15" t="str">
        <f>IFERROR(VLOOKUP($A118,'Raw - F'!$B:$Q,9,FALSE),"")</f>
        <v>WFA</v>
      </c>
      <c r="F118" s="15" t="str">
        <f>SUBSTITUTE(IFERROR(VLOOKUP($A118,'Raw - F'!$B:$N,13,FALSE),""),"0","")</f>
        <v>4+</v>
      </c>
      <c r="G118" s="15" t="str">
        <f>SUBSTITUTE(IFERROR(VLOOKUP($A118,'Raw - F'!$B:$N,10,FALSE),""),"0","")</f>
        <v/>
      </c>
      <c r="H118" s="15">
        <f>IFERROR(VLOOKUP($A118,'Raw - F'!$B:$N,8,FALSE),"")</f>
        <v>1</v>
      </c>
      <c r="I118" s="15" t="str">
        <f>IFERROR(VLOOKUP($A118,'Raw - F'!$B:$V,21,FALSE),"")</f>
        <v>Open</v>
      </c>
      <c r="J118" s="15" t="str">
        <f>IFERROR(VLOOKUP($A118,'Raw - F'!$B:$O,14,FALSE),"")</f>
        <v>F</v>
      </c>
      <c r="K118" s="15" t="str">
        <f>IFERROR(VLOOKUP($A118,'Raw - F'!$B:$O,6,FALSE),"")</f>
        <v>12F</v>
      </c>
    </row>
    <row r="119" spans="1:11" x14ac:dyDescent="0.35">
      <c r="A119">
        <v>110</v>
      </c>
      <c r="B119" s="40">
        <f>IFERROR(VLOOKUP($A119,'Raw - F'!$B:$Q,2,FALSE),"")</f>
        <v>43989</v>
      </c>
      <c r="C119" s="15" t="str">
        <f>IFERROR(VLOOKUP($A119,'Raw - F'!$B:$Q,4,FALSE),"")</f>
        <v>South</v>
      </c>
      <c r="D119" s="15" t="str">
        <f>IFERROR(VLOOKUP($A119,'Raw - F'!$B:$Q,3,FALSE),"")</f>
        <v>LINGFIELD PARK</v>
      </c>
      <c r="E119" s="15" t="str">
        <f>IFERROR(VLOOKUP($A119,'Raw - F'!$B:$Q,9,FALSE),"")</f>
        <v>Hcap</v>
      </c>
      <c r="F119" s="15" t="str">
        <f>SUBSTITUTE(IFERROR(VLOOKUP($A119,'Raw - F'!$B:$N,13,FALSE),""),"0","")</f>
        <v>3O</v>
      </c>
      <c r="G119" s="15" t="str">
        <f>SUBSTITUTE(IFERROR(VLOOKUP($A119,'Raw - F'!$B:$N,10,FALSE),""),"0","")</f>
        <v/>
      </c>
      <c r="H119" s="15">
        <f>IFERROR(VLOOKUP($A119,'Raw - F'!$B:$N,8,FALSE),"")</f>
        <v>5</v>
      </c>
      <c r="I119" s="15" t="str">
        <f>IFERROR(VLOOKUP($A119,'Raw - F'!$B:$V,21,FALSE),"")</f>
        <v>46-65</v>
      </c>
      <c r="J119" s="15" t="str">
        <f>IFERROR(VLOOKUP($A119,'Raw - F'!$B:$O,14,FALSE),"")</f>
        <v>A</v>
      </c>
      <c r="K119" s="15" t="str">
        <f>IFERROR(VLOOKUP($A119,'Raw - F'!$B:$O,6,FALSE),"")</f>
        <v>5F</v>
      </c>
    </row>
    <row r="120" spans="1:11" x14ac:dyDescent="0.35">
      <c r="A120">
        <v>111</v>
      </c>
      <c r="B120" s="40">
        <f>IFERROR(VLOOKUP($A120,'Raw - F'!$B:$Q,2,FALSE),"")</f>
        <v>43989</v>
      </c>
      <c r="C120" s="15" t="str">
        <f>IFERROR(VLOOKUP($A120,'Raw - F'!$B:$Q,4,FALSE),"")</f>
        <v>South</v>
      </c>
      <c r="D120" s="15" t="str">
        <f>IFERROR(VLOOKUP($A120,'Raw - F'!$B:$Q,3,FALSE),"")</f>
        <v>LINGFIELD PARK</v>
      </c>
      <c r="E120" s="15" t="str">
        <f>IFERROR(VLOOKUP($A120,'Raw - F'!$B:$Q,9,FALSE),"")</f>
        <v>Hcap</v>
      </c>
      <c r="F120" s="15" t="str">
        <f>SUBSTITUTE(IFERROR(VLOOKUP($A120,'Raw - F'!$B:$N,13,FALSE),""),"0","")</f>
        <v>4+</v>
      </c>
      <c r="G120" s="15" t="str">
        <f>SUBSTITUTE(IFERROR(VLOOKUP($A120,'Raw - F'!$B:$N,10,FALSE),""),"0","")</f>
        <v/>
      </c>
      <c r="H120" s="15">
        <f>IFERROR(VLOOKUP($A120,'Raw - F'!$B:$N,8,FALSE),"")</f>
        <v>6</v>
      </c>
      <c r="I120" s="15" t="str">
        <f>IFERROR(VLOOKUP($A120,'Raw - F'!$B:$V,21,FALSE),"")</f>
        <v>46-65</v>
      </c>
      <c r="J120" s="15" t="str">
        <f>IFERROR(VLOOKUP($A120,'Raw - F'!$B:$O,14,FALSE),"")</f>
        <v>A</v>
      </c>
      <c r="K120" s="15" t="str">
        <f>IFERROR(VLOOKUP($A120,'Raw - F'!$B:$O,6,FALSE),"")</f>
        <v>5F</v>
      </c>
    </row>
    <row r="121" spans="1:11" x14ac:dyDescent="0.35">
      <c r="A121">
        <v>112</v>
      </c>
      <c r="B121" s="40">
        <f>IFERROR(VLOOKUP($A121,'Raw - F'!$B:$Q,2,FALSE),"")</f>
        <v>43989</v>
      </c>
      <c r="C121" s="15" t="str">
        <f>IFERROR(VLOOKUP($A121,'Raw - F'!$B:$Q,4,FALSE),"")</f>
        <v>South</v>
      </c>
      <c r="D121" s="15" t="str">
        <f>IFERROR(VLOOKUP($A121,'Raw - F'!$B:$Q,3,FALSE),"")</f>
        <v>LINGFIELD PARK</v>
      </c>
      <c r="E121" s="15" t="str">
        <f>IFERROR(VLOOKUP($A121,'Raw - F'!$B:$Q,9,FALSE),"")</f>
        <v>Hcap</v>
      </c>
      <c r="F121" s="15" t="str">
        <f>SUBSTITUTE(IFERROR(VLOOKUP($A121,'Raw - F'!$B:$N,13,FALSE),""),"0","")</f>
        <v>4+</v>
      </c>
      <c r="G121" s="15" t="str">
        <f>SUBSTITUTE(IFERROR(VLOOKUP($A121,'Raw - F'!$B:$N,10,FALSE),""),"0","")</f>
        <v/>
      </c>
      <c r="H121" s="15">
        <f>IFERROR(VLOOKUP($A121,'Raw - F'!$B:$N,8,FALSE),"")</f>
        <v>6</v>
      </c>
      <c r="I121" s="15" t="str">
        <f>IFERROR(VLOOKUP($A121,'Raw - F'!$B:$V,21,FALSE),"")</f>
        <v>46-60</v>
      </c>
      <c r="J121" s="15" t="str">
        <f>IFERROR(VLOOKUP($A121,'Raw - F'!$B:$O,14,FALSE),"")</f>
        <v>A</v>
      </c>
      <c r="K121" s="15" t="str">
        <f>IFERROR(VLOOKUP($A121,'Raw - F'!$B:$O,6,FALSE),"")</f>
        <v>7F</v>
      </c>
    </row>
    <row r="122" spans="1:11" x14ac:dyDescent="0.35">
      <c r="A122">
        <v>113</v>
      </c>
      <c r="B122" s="40">
        <f>IFERROR(VLOOKUP($A122,'Raw - F'!$B:$Q,2,FALSE),"")</f>
        <v>43989</v>
      </c>
      <c r="C122" s="15" t="str">
        <f>IFERROR(VLOOKUP($A122,'Raw - F'!$B:$Q,4,FALSE),"")</f>
        <v>South</v>
      </c>
      <c r="D122" s="15" t="str">
        <f>IFERROR(VLOOKUP($A122,'Raw - F'!$B:$Q,3,FALSE),"")</f>
        <v>LINGFIELD PARK</v>
      </c>
      <c r="E122" s="15" t="str">
        <f>IFERROR(VLOOKUP($A122,'Raw - F'!$B:$Q,9,FALSE),"")</f>
        <v>Hcap</v>
      </c>
      <c r="F122" s="15" t="str">
        <f>SUBSTITUTE(IFERROR(VLOOKUP($A122,'Raw - F'!$B:$N,13,FALSE),""),"0","")</f>
        <v>3O</v>
      </c>
      <c r="G122" s="15" t="str">
        <f>SUBSTITUTE(IFERROR(VLOOKUP($A122,'Raw - F'!$B:$N,10,FALSE),""),"0","")</f>
        <v/>
      </c>
      <c r="H122" s="15">
        <f>IFERROR(VLOOKUP($A122,'Raw - F'!$B:$N,8,FALSE),"")</f>
        <v>4</v>
      </c>
      <c r="I122" s="15" t="str">
        <f>IFERROR(VLOOKUP($A122,'Raw - F'!$B:$V,21,FALSE),"")</f>
        <v>66-85</v>
      </c>
      <c r="J122" s="15" t="str">
        <f>IFERROR(VLOOKUP($A122,'Raw - F'!$B:$O,14,FALSE),"")</f>
        <v>A</v>
      </c>
      <c r="K122" s="15" t="str">
        <f>IFERROR(VLOOKUP($A122,'Raw - F'!$B:$O,6,FALSE),"")</f>
        <v>8F</v>
      </c>
    </row>
    <row r="123" spans="1:11" x14ac:dyDescent="0.35">
      <c r="A123">
        <v>114</v>
      </c>
      <c r="B123" s="40">
        <f>IFERROR(VLOOKUP($A123,'Raw - F'!$B:$Q,2,FALSE),"")</f>
        <v>43989</v>
      </c>
      <c r="C123" s="15" t="str">
        <f>IFERROR(VLOOKUP($A123,'Raw - F'!$B:$Q,4,FALSE),"")</f>
        <v>South</v>
      </c>
      <c r="D123" s="15" t="str">
        <f>IFERROR(VLOOKUP($A123,'Raw - F'!$B:$Q,3,FALSE),"")</f>
        <v>LINGFIELD PARK</v>
      </c>
      <c r="E123" s="15" t="str">
        <f>IFERROR(VLOOKUP($A123,'Raw - F'!$B:$Q,9,FALSE),"")</f>
        <v>Hcap</v>
      </c>
      <c r="F123" s="15" t="str">
        <f>SUBSTITUTE(IFERROR(VLOOKUP($A123,'Raw - F'!$B:$N,13,FALSE),""),"0","")</f>
        <v>3O</v>
      </c>
      <c r="G123" s="15" t="str">
        <f>SUBSTITUTE(IFERROR(VLOOKUP($A123,'Raw - F'!$B:$N,10,FALSE),""),"0","")</f>
        <v/>
      </c>
      <c r="H123" s="15">
        <f>IFERROR(VLOOKUP($A123,'Raw - F'!$B:$N,8,FALSE),"")</f>
        <v>6</v>
      </c>
      <c r="I123" s="15" t="str">
        <f>IFERROR(VLOOKUP($A123,'Raw - F'!$B:$V,21,FALSE),"")</f>
        <v>46-60</v>
      </c>
      <c r="J123" s="15" t="str">
        <f>IFERROR(VLOOKUP($A123,'Raw - F'!$B:$O,14,FALSE),"")</f>
        <v>A</v>
      </c>
      <c r="K123" s="15" t="str">
        <f>IFERROR(VLOOKUP($A123,'Raw - F'!$B:$O,6,FALSE),"")</f>
        <v>8F</v>
      </c>
    </row>
    <row r="124" spans="1:11" x14ac:dyDescent="0.35">
      <c r="A124">
        <v>115</v>
      </c>
      <c r="B124" s="40">
        <f>IFERROR(VLOOKUP($A124,'Raw - F'!$B:$Q,2,FALSE),"")</f>
        <v>43989</v>
      </c>
      <c r="C124" s="15" t="str">
        <f>IFERROR(VLOOKUP($A124,'Raw - F'!$B:$Q,4,FALSE),"")</f>
        <v>South</v>
      </c>
      <c r="D124" s="15" t="str">
        <f>IFERROR(VLOOKUP($A124,'Raw - F'!$B:$Q,3,FALSE),"")</f>
        <v>LINGFIELD PARK</v>
      </c>
      <c r="E124" s="15" t="str">
        <f>IFERROR(VLOOKUP($A124,'Raw - F'!$B:$Q,9,FALSE),"")</f>
        <v>WFA</v>
      </c>
      <c r="F124" s="15" t="str">
        <f>SUBSTITUTE(IFERROR(VLOOKUP($A124,'Raw - F'!$B:$N,13,FALSE),""),"0","")</f>
        <v>3O</v>
      </c>
      <c r="G124" s="15" t="str">
        <f>SUBSTITUTE(IFERROR(VLOOKUP($A124,'Raw - F'!$B:$N,10,FALSE),""),"0","")</f>
        <v>Nov</v>
      </c>
      <c r="H124" s="15">
        <f>IFERROR(VLOOKUP($A124,'Raw - F'!$B:$N,8,FALSE),"")</f>
        <v>5</v>
      </c>
      <c r="I124" s="15" t="str">
        <f>IFERROR(VLOOKUP($A124,'Raw - F'!$B:$V,21,FALSE),"")</f>
        <v>Open</v>
      </c>
      <c r="J124" s="15" t="str">
        <f>IFERROR(VLOOKUP($A124,'Raw - F'!$B:$O,14,FALSE),"")</f>
        <v>A</v>
      </c>
      <c r="K124" s="15" t="str">
        <f>IFERROR(VLOOKUP($A124,'Raw - F'!$B:$O,6,FALSE),"")</f>
        <v>10F</v>
      </c>
    </row>
    <row r="125" spans="1:11" x14ac:dyDescent="0.35">
      <c r="A125">
        <v>116</v>
      </c>
      <c r="B125" s="40">
        <f>IFERROR(VLOOKUP($A125,'Raw - F'!$B:$Q,2,FALSE),"")</f>
        <v>43989</v>
      </c>
      <c r="C125" s="15" t="str">
        <f>IFERROR(VLOOKUP($A125,'Raw - F'!$B:$Q,4,FALSE),"")</f>
        <v>South</v>
      </c>
      <c r="D125" s="15" t="str">
        <f>IFERROR(VLOOKUP($A125,'Raw - F'!$B:$Q,3,FALSE),"")</f>
        <v>LINGFIELD PARK</v>
      </c>
      <c r="E125" s="15" t="str">
        <f>IFERROR(VLOOKUP($A125,'Raw - F'!$B:$Q,9,FALSE),"")</f>
        <v>Hcap</v>
      </c>
      <c r="F125" s="15" t="str">
        <f>SUBSTITUTE(IFERROR(VLOOKUP($A125,'Raw - F'!$B:$N,13,FALSE),""),"0","")</f>
        <v>3O</v>
      </c>
      <c r="G125" s="15" t="str">
        <f>SUBSTITUTE(IFERROR(VLOOKUP($A125,'Raw - F'!$B:$N,10,FALSE),""),"0","")</f>
        <v/>
      </c>
      <c r="H125" s="15">
        <f>IFERROR(VLOOKUP($A125,'Raw - F'!$B:$N,8,FALSE),"")</f>
        <v>6</v>
      </c>
      <c r="I125" s="15" t="str">
        <f>IFERROR(VLOOKUP($A125,'Raw - F'!$B:$V,21,FALSE),"")</f>
        <v>51-70</v>
      </c>
      <c r="J125" s="15" t="str">
        <f>IFERROR(VLOOKUP($A125,'Raw - F'!$B:$O,14,FALSE),"")</f>
        <v>A</v>
      </c>
      <c r="K125" s="15" t="str">
        <f>IFERROR(VLOOKUP($A125,'Raw - F'!$B:$O,6,FALSE),"")</f>
        <v>10F</v>
      </c>
    </row>
    <row r="126" spans="1:11" x14ac:dyDescent="0.35">
      <c r="A126">
        <v>117</v>
      </c>
      <c r="B126" s="40">
        <f>IFERROR(VLOOKUP($A126,'Raw - F'!$B:$Q,2,FALSE),"")</f>
        <v>43989</v>
      </c>
      <c r="C126" s="15" t="str">
        <f>IFERROR(VLOOKUP($A126,'Raw - F'!$B:$Q,4,FALSE),"")</f>
        <v>South</v>
      </c>
      <c r="D126" s="15" t="str">
        <f>IFERROR(VLOOKUP($A126,'Raw - F'!$B:$Q,3,FALSE),"")</f>
        <v>LINGFIELD PARK</v>
      </c>
      <c r="E126" s="15" t="str">
        <f>IFERROR(VLOOKUP($A126,'Raw - F'!$B:$Q,9,FALSE),"")</f>
        <v>WFA</v>
      </c>
      <c r="F126" s="15" t="str">
        <f>SUBSTITUTE(IFERROR(VLOOKUP($A126,'Raw - F'!$B:$N,13,FALSE),""),"0","")</f>
        <v>3O</v>
      </c>
      <c r="G126" s="15" t="str">
        <f>SUBSTITUTE(IFERROR(VLOOKUP($A126,'Raw - F'!$B:$N,10,FALSE),""),"0","")</f>
        <v>Mdn</v>
      </c>
      <c r="H126" s="15">
        <f>IFERROR(VLOOKUP($A126,'Raw - F'!$B:$N,8,FALSE),"")</f>
        <v>5</v>
      </c>
      <c r="I126" s="15" t="str">
        <f>IFERROR(VLOOKUP($A126,'Raw - F'!$B:$V,21,FALSE),"")</f>
        <v>Open</v>
      </c>
      <c r="J126" s="15" t="str">
        <f>IFERROR(VLOOKUP($A126,'Raw - F'!$B:$O,14,FALSE),"")</f>
        <v>A</v>
      </c>
      <c r="K126" s="15" t="str">
        <f>IFERROR(VLOOKUP($A126,'Raw - F'!$B:$O,6,FALSE),"")</f>
        <v>12F</v>
      </c>
    </row>
    <row r="127" spans="1:11" x14ac:dyDescent="0.35">
      <c r="A127">
        <v>118</v>
      </c>
      <c r="B127" s="40">
        <f>IFERROR(VLOOKUP($A127,'Raw - F'!$B:$Q,2,FALSE),"")</f>
        <v>43989</v>
      </c>
      <c r="C127" s="15" t="str">
        <f>IFERROR(VLOOKUP($A127,'Raw - F'!$B:$Q,4,FALSE),"")</f>
        <v>Midlands</v>
      </c>
      <c r="D127" s="15" t="str">
        <f>IFERROR(VLOOKUP($A127,'Raw - F'!$B:$Q,3,FALSE),"")</f>
        <v>NEWMARKET</v>
      </c>
      <c r="E127" s="15" t="str">
        <f>IFERROR(VLOOKUP($A127,'Raw - F'!$B:$Q,9,FALSE),"")</f>
        <v>Hcap</v>
      </c>
      <c r="F127" s="15" t="str">
        <f>SUBSTITUTE(IFERROR(VLOOKUP($A127,'Raw - F'!$B:$N,13,FALSE),""),"0","")</f>
        <v>4+</v>
      </c>
      <c r="G127" s="15" t="str">
        <f>SUBSTITUTE(IFERROR(VLOOKUP($A127,'Raw - F'!$B:$N,10,FALSE),""),"0","")</f>
        <v/>
      </c>
      <c r="H127" s="15">
        <f>IFERROR(VLOOKUP($A127,'Raw - F'!$B:$N,8,FALSE),"")</f>
        <v>3</v>
      </c>
      <c r="I127" s="15" t="str">
        <f>IFERROR(VLOOKUP($A127,'Raw - F'!$B:$V,21,FALSE),"")</f>
        <v>76-95</v>
      </c>
      <c r="J127" s="15" t="str">
        <f>IFERROR(VLOOKUP($A127,'Raw - F'!$B:$O,14,FALSE),"")</f>
        <v>A</v>
      </c>
      <c r="K127" s="15" t="str">
        <f>IFERROR(VLOOKUP($A127,'Raw - F'!$B:$O,6,FALSE),"")</f>
        <v>5F</v>
      </c>
    </row>
    <row r="128" spans="1:11" x14ac:dyDescent="0.35">
      <c r="A128">
        <v>119</v>
      </c>
      <c r="B128" s="40">
        <f>IFERROR(VLOOKUP($A128,'Raw - F'!$B:$Q,2,FALSE),"")</f>
        <v>43989</v>
      </c>
      <c r="C128" s="15" t="str">
        <f>IFERROR(VLOOKUP($A128,'Raw - F'!$B:$Q,4,FALSE),"")</f>
        <v>Midlands</v>
      </c>
      <c r="D128" s="15" t="str">
        <f>IFERROR(VLOOKUP($A128,'Raw - F'!$B:$Q,3,FALSE),"")</f>
        <v>NEWMARKET</v>
      </c>
      <c r="E128" s="15" t="str">
        <f>IFERROR(VLOOKUP($A128,'Raw - F'!$B:$Q,9,FALSE),"")</f>
        <v>WFA</v>
      </c>
      <c r="F128" s="15" t="str">
        <f>SUBSTITUTE(IFERROR(VLOOKUP($A128,'Raw - F'!$B:$N,13,FALSE),""),"0","")</f>
        <v>3O</v>
      </c>
      <c r="G128" s="15" t="str">
        <f>SUBSTITUTE(IFERROR(VLOOKUP($A128,'Raw - F'!$B:$N,10,FALSE),""),"0","")</f>
        <v/>
      </c>
      <c r="H128" s="15">
        <f>IFERROR(VLOOKUP($A128,'Raw - F'!$B:$N,8,FALSE),"")</f>
        <v>1</v>
      </c>
      <c r="I128" s="15" t="str">
        <f>IFERROR(VLOOKUP($A128,'Raw - F'!$B:$V,21,FALSE),"")</f>
        <v>Open</v>
      </c>
      <c r="J128" s="15" t="str">
        <f>IFERROR(VLOOKUP($A128,'Raw - F'!$B:$O,14,FALSE),"")</f>
        <v>F</v>
      </c>
      <c r="K128" s="15" t="str">
        <f>IFERROR(VLOOKUP($A128,'Raw - F'!$B:$O,6,FALSE),"")</f>
        <v>8F</v>
      </c>
    </row>
    <row r="129" spans="1:11" x14ac:dyDescent="0.35">
      <c r="A129">
        <v>120</v>
      </c>
      <c r="B129" s="40">
        <f>IFERROR(VLOOKUP($A129,'Raw - F'!$B:$Q,2,FALSE),"")</f>
        <v>43989</v>
      </c>
      <c r="C129" s="15" t="str">
        <f>IFERROR(VLOOKUP($A129,'Raw - F'!$B:$Q,4,FALSE),"")</f>
        <v>Midlands</v>
      </c>
      <c r="D129" s="15" t="str">
        <f>IFERROR(VLOOKUP($A129,'Raw - F'!$B:$Q,3,FALSE),"")</f>
        <v>NEWMARKET</v>
      </c>
      <c r="E129" s="15" t="str">
        <f>IFERROR(VLOOKUP($A129,'Raw - F'!$B:$Q,9,FALSE),"")</f>
        <v>WFA</v>
      </c>
      <c r="F129" s="15" t="str">
        <f>SUBSTITUTE(IFERROR(VLOOKUP($A129,'Raw - F'!$B:$N,13,FALSE),""),"0","")</f>
        <v>3O</v>
      </c>
      <c r="G129" s="15" t="str">
        <f>SUBSTITUTE(IFERROR(VLOOKUP($A129,'Raw - F'!$B:$N,10,FALSE),""),"0","")</f>
        <v>Nov</v>
      </c>
      <c r="H129" s="15">
        <f>IFERROR(VLOOKUP($A129,'Raw - F'!$B:$N,8,FALSE),"")</f>
        <v>5</v>
      </c>
      <c r="I129" s="15" t="str">
        <f>IFERROR(VLOOKUP($A129,'Raw - F'!$B:$V,21,FALSE),"")</f>
        <v>Open</v>
      </c>
      <c r="J129" s="15" t="str">
        <f>IFERROR(VLOOKUP($A129,'Raw - F'!$B:$O,14,FALSE),"")</f>
        <v>A</v>
      </c>
      <c r="K129" s="15" t="str">
        <f>IFERROR(VLOOKUP($A129,'Raw - F'!$B:$O,6,FALSE),"")</f>
        <v>8F</v>
      </c>
    </row>
    <row r="130" spans="1:11" x14ac:dyDescent="0.35">
      <c r="A130">
        <v>121</v>
      </c>
      <c r="B130" s="40">
        <f>IFERROR(VLOOKUP($A130,'Raw - F'!$B:$Q,2,FALSE),"")</f>
        <v>43989</v>
      </c>
      <c r="C130" s="39" t="str">
        <f>IFERROR(VLOOKUP($A130,'Raw - F'!$B:$Q,4,FALSE),"")</f>
        <v>Midlands</v>
      </c>
      <c r="D130" s="39" t="str">
        <f>IFERROR(VLOOKUP($A130,'Raw - F'!$B:$Q,3,FALSE),"")</f>
        <v>NEWMARKET</v>
      </c>
      <c r="E130" s="39" t="str">
        <f>IFERROR(VLOOKUP($A130,'Raw - F'!$B:$Q,9,FALSE),"")</f>
        <v>Hcap</v>
      </c>
      <c r="F130" s="39" t="str">
        <f>SUBSTITUTE(IFERROR(VLOOKUP($A130,'Raw - F'!$B:$N,13,FALSE),""),"0","")</f>
        <v>4+</v>
      </c>
      <c r="G130" s="39" t="str">
        <f>SUBSTITUTE(IFERROR(VLOOKUP($A130,'Raw - F'!$B:$N,10,FALSE),""),"0","")</f>
        <v/>
      </c>
      <c r="H130" s="39">
        <f>IFERROR(VLOOKUP($A130,'Raw - F'!$B:$N,8,FALSE),"")</f>
        <v>2</v>
      </c>
      <c r="I130" s="39" t="str">
        <f>IFERROR(VLOOKUP($A130,'Raw - F'!$B:$V,21,FALSE),"")</f>
        <v>81-100</v>
      </c>
      <c r="J130" s="39" t="str">
        <f>IFERROR(VLOOKUP($A130,'Raw - F'!$B:$O,14,FALSE),"")</f>
        <v>A</v>
      </c>
      <c r="K130" s="39" t="str">
        <f>IFERROR(VLOOKUP($A130,'Raw - F'!$B:$O,6,FALSE),"")</f>
        <v>8F</v>
      </c>
    </row>
    <row r="131" spans="1:11" x14ac:dyDescent="0.35">
      <c r="A131">
        <v>122</v>
      </c>
      <c r="B131" s="40">
        <f>IFERROR(VLOOKUP($A131,'Raw - F'!$B:$Q,2,FALSE),"")</f>
        <v>43989</v>
      </c>
      <c r="C131" s="39" t="str">
        <f>IFERROR(VLOOKUP($A131,'Raw - F'!$B:$Q,4,FALSE),"")</f>
        <v>Midlands</v>
      </c>
      <c r="D131" s="39" t="str">
        <f>IFERROR(VLOOKUP($A131,'Raw - F'!$B:$Q,3,FALSE),"")</f>
        <v>NEWMARKET</v>
      </c>
      <c r="E131" s="39" t="str">
        <f>IFERROR(VLOOKUP($A131,'Raw - F'!$B:$Q,9,FALSE),"")</f>
        <v>WFA</v>
      </c>
      <c r="F131" s="39" t="str">
        <f>SUBSTITUTE(IFERROR(VLOOKUP($A131,'Raw - F'!$B:$N,13,FALSE),""),"0","")</f>
        <v>3O</v>
      </c>
      <c r="G131" s="39" t="str">
        <f>SUBSTITUTE(IFERROR(VLOOKUP($A131,'Raw - F'!$B:$N,10,FALSE),""),"0","")</f>
        <v/>
      </c>
      <c r="H131" s="39">
        <f>IFERROR(VLOOKUP($A131,'Raw - F'!$B:$N,8,FALSE),"")</f>
        <v>1</v>
      </c>
      <c r="I131" s="39" t="str">
        <f>IFERROR(VLOOKUP($A131,'Raw - F'!$B:$V,21,FALSE),"")</f>
        <v>Open</v>
      </c>
      <c r="J131" s="39" t="str">
        <f>IFERROR(VLOOKUP($A131,'Raw - F'!$B:$O,14,FALSE),"")</f>
        <v>F</v>
      </c>
      <c r="K131" s="39" t="str">
        <f>IFERROR(VLOOKUP($A131,'Raw - F'!$B:$O,6,FALSE),"")</f>
        <v>10F</v>
      </c>
    </row>
    <row r="132" spans="1:11" x14ac:dyDescent="0.35">
      <c r="A132">
        <v>123</v>
      </c>
      <c r="B132" s="40">
        <f>IFERROR(VLOOKUP($A132,'Raw - F'!$B:$Q,2,FALSE),"")</f>
        <v>43989</v>
      </c>
      <c r="C132" s="39" t="str">
        <f>IFERROR(VLOOKUP($A132,'Raw - F'!$B:$Q,4,FALSE),"")</f>
        <v>Midlands</v>
      </c>
      <c r="D132" s="39" t="str">
        <f>IFERROR(VLOOKUP($A132,'Raw - F'!$B:$Q,3,FALSE),"")</f>
        <v>NEWMARKET</v>
      </c>
      <c r="E132" s="39" t="str">
        <f>IFERROR(VLOOKUP($A132,'Raw - F'!$B:$Q,9,FALSE),"")</f>
        <v>Hcap</v>
      </c>
      <c r="F132" s="39" t="str">
        <f>SUBSTITUTE(IFERROR(VLOOKUP($A132,'Raw - F'!$B:$N,13,FALSE),""),"0","")</f>
        <v>4+</v>
      </c>
      <c r="G132" s="39" t="str">
        <f>SUBSTITUTE(IFERROR(VLOOKUP($A132,'Raw - F'!$B:$N,10,FALSE),""),"0","")</f>
        <v/>
      </c>
      <c r="H132" s="39">
        <f>IFERROR(VLOOKUP($A132,'Raw - F'!$B:$N,8,FALSE),"")</f>
        <v>3</v>
      </c>
      <c r="I132" s="39" t="str">
        <f>IFERROR(VLOOKUP($A132,'Raw - F'!$B:$V,21,FALSE),"")</f>
        <v>71-90</v>
      </c>
      <c r="J132" s="39" t="str">
        <f>IFERROR(VLOOKUP($A132,'Raw - F'!$B:$O,14,FALSE),"")</f>
        <v>A</v>
      </c>
      <c r="K132" s="39" t="str">
        <f>IFERROR(VLOOKUP($A132,'Raw - F'!$B:$O,6,FALSE),"")</f>
        <v>10F</v>
      </c>
    </row>
    <row r="133" spans="1:11" x14ac:dyDescent="0.35">
      <c r="A133">
        <v>124</v>
      </c>
      <c r="B133" s="40">
        <f>IFERROR(VLOOKUP($A133,'Raw - F'!$B:$Q,2,FALSE),"")</f>
        <v>43989</v>
      </c>
      <c r="C133" s="39" t="str">
        <f>IFERROR(VLOOKUP($A133,'Raw - F'!$B:$Q,4,FALSE),"")</f>
        <v>Midlands</v>
      </c>
      <c r="D133" s="39" t="str">
        <f>IFERROR(VLOOKUP($A133,'Raw - F'!$B:$Q,3,FALSE),"")</f>
        <v>NEWMARKET</v>
      </c>
      <c r="E133" s="39" t="str">
        <f>IFERROR(VLOOKUP($A133,'Raw - F'!$B:$Q,9,FALSE),"")</f>
        <v>Hcap</v>
      </c>
      <c r="F133" s="39" t="str">
        <f>SUBSTITUTE(IFERROR(VLOOKUP($A133,'Raw - F'!$B:$N,13,FALSE),""),"0","")</f>
        <v>4+</v>
      </c>
      <c r="G133" s="39" t="str">
        <f>SUBSTITUTE(IFERROR(VLOOKUP($A133,'Raw - F'!$B:$N,10,FALSE),""),"0","")</f>
        <v/>
      </c>
      <c r="H133" s="39">
        <f>IFERROR(VLOOKUP($A133,'Raw - F'!$B:$N,8,FALSE),"")</f>
        <v>2</v>
      </c>
      <c r="I133" s="39" t="str">
        <f>IFERROR(VLOOKUP($A133,'Raw - F'!$B:$V,21,FALSE),"")</f>
        <v>86-105</v>
      </c>
      <c r="J133" s="39" t="str">
        <f>IFERROR(VLOOKUP($A133,'Raw - F'!$B:$O,14,FALSE),"")</f>
        <v>A</v>
      </c>
      <c r="K133" s="39" t="str">
        <f>IFERROR(VLOOKUP($A133,'Raw - F'!$B:$O,6,FALSE),"")</f>
        <v>10F</v>
      </c>
    </row>
    <row r="134" spans="1:11" x14ac:dyDescent="0.35">
      <c r="A134">
        <v>125</v>
      </c>
      <c r="B134" s="40">
        <f>IFERROR(VLOOKUP($A134,'Raw - F'!$B:$Q,2,FALSE),"")</f>
        <v>43989</v>
      </c>
      <c r="C134" s="39" t="str">
        <f>IFERROR(VLOOKUP($A134,'Raw - F'!$B:$Q,4,FALSE),"")</f>
        <v>Midlands</v>
      </c>
      <c r="D134" s="39" t="str">
        <f>IFERROR(VLOOKUP($A134,'Raw - F'!$B:$Q,3,FALSE),"")</f>
        <v>NEWMARKET</v>
      </c>
      <c r="E134" s="39" t="str">
        <f>IFERROR(VLOOKUP($A134,'Raw - F'!$B:$Q,9,FALSE),"")</f>
        <v>WFA</v>
      </c>
      <c r="F134" s="39" t="str">
        <f>SUBSTITUTE(IFERROR(VLOOKUP($A134,'Raw - F'!$B:$N,13,FALSE),""),"0","")</f>
        <v>4+</v>
      </c>
      <c r="G134" s="39" t="str">
        <f>SUBSTITUTE(IFERROR(VLOOKUP($A134,'Raw - F'!$B:$N,10,FALSE),""),"0","")</f>
        <v/>
      </c>
      <c r="H134" s="39">
        <f>IFERROR(VLOOKUP($A134,'Raw - F'!$B:$N,8,FALSE),"")</f>
        <v>1</v>
      </c>
      <c r="I134" s="39" t="str">
        <f>IFERROR(VLOOKUP($A134,'Raw - F'!$B:$V,21,FALSE),"")</f>
        <v>Open</v>
      </c>
      <c r="J134" s="39" t="str">
        <f>IFERROR(VLOOKUP($A134,'Raw - F'!$B:$O,14,FALSE),"")</f>
        <v>A</v>
      </c>
      <c r="K134" s="39" t="str">
        <f>IFERROR(VLOOKUP($A134,'Raw - F'!$B:$O,6,FALSE),"")</f>
        <v>12F</v>
      </c>
    </row>
    <row r="135" spans="1:11" x14ac:dyDescent="0.35">
      <c r="A135">
        <v>126</v>
      </c>
      <c r="B135" s="40">
        <f>IFERROR(VLOOKUP($A135,'Raw - F'!$B:$Q,2,FALSE),"")</f>
        <v>43990</v>
      </c>
      <c r="C135" s="39" t="str">
        <f>IFERROR(VLOOKUP($A135,'Raw - F'!$B:$Q,4,FALSE),"")</f>
        <v>South</v>
      </c>
      <c r="D135" s="39" t="str">
        <f>IFERROR(VLOOKUP($A135,'Raw - F'!$B:$Q,3,FALSE),"")</f>
        <v>CHELMSFORD CITY</v>
      </c>
      <c r="E135" s="39" t="str">
        <f>IFERROR(VLOOKUP($A135,'Raw - F'!$B:$Q,9,FALSE),"")</f>
        <v>Hcap</v>
      </c>
      <c r="F135" s="39" t="str">
        <f>SUBSTITUTE(IFERROR(VLOOKUP($A135,'Raw - F'!$B:$N,13,FALSE),""),"0","")</f>
        <v>3O</v>
      </c>
      <c r="G135" s="39" t="str">
        <f>SUBSTITUTE(IFERROR(VLOOKUP($A135,'Raw - F'!$B:$N,10,FALSE),""),"0","")</f>
        <v/>
      </c>
      <c r="H135" s="39">
        <f>IFERROR(VLOOKUP($A135,'Raw - F'!$B:$N,8,FALSE),"")</f>
        <v>6</v>
      </c>
      <c r="I135" s="39" t="str">
        <f>IFERROR(VLOOKUP($A135,'Raw - F'!$B:$V,21,FALSE),"")</f>
        <v>46-65</v>
      </c>
      <c r="J135" s="39" t="str">
        <f>IFERROR(VLOOKUP($A135,'Raw - F'!$B:$O,14,FALSE),"")</f>
        <v>A</v>
      </c>
      <c r="K135" s="39" t="str">
        <f>IFERROR(VLOOKUP($A135,'Raw - F'!$B:$O,6,FALSE),"")</f>
        <v>7F</v>
      </c>
    </row>
    <row r="136" spans="1:11" x14ac:dyDescent="0.35">
      <c r="A136">
        <v>127</v>
      </c>
      <c r="B136" s="40">
        <f>IFERROR(VLOOKUP($A136,'Raw - F'!$B:$Q,2,FALSE),"")</f>
        <v>43990</v>
      </c>
      <c r="C136" s="39" t="str">
        <f>IFERROR(VLOOKUP($A136,'Raw - F'!$B:$Q,4,FALSE),"")</f>
        <v>South</v>
      </c>
      <c r="D136" s="39" t="str">
        <f>IFERROR(VLOOKUP($A136,'Raw - F'!$B:$Q,3,FALSE),"")</f>
        <v>CHELMSFORD CITY</v>
      </c>
      <c r="E136" s="39" t="str">
        <f>IFERROR(VLOOKUP($A136,'Raw - F'!$B:$Q,9,FALSE),"")</f>
        <v>Hcap</v>
      </c>
      <c r="F136" s="39" t="str">
        <f>SUBSTITUTE(IFERROR(VLOOKUP($A136,'Raw - F'!$B:$N,13,FALSE),""),"0","")</f>
        <v>4+</v>
      </c>
      <c r="G136" s="39" t="str">
        <f>SUBSTITUTE(IFERROR(VLOOKUP($A136,'Raw - F'!$B:$N,10,FALSE),""),"0","")</f>
        <v/>
      </c>
      <c r="H136" s="39">
        <f>IFERROR(VLOOKUP($A136,'Raw - F'!$B:$N,8,FALSE),"")</f>
        <v>4</v>
      </c>
      <c r="I136" s="39" t="str">
        <f>IFERROR(VLOOKUP($A136,'Raw - F'!$B:$V,21,FALSE),"")</f>
        <v>63-82</v>
      </c>
      <c r="J136" s="39" t="str">
        <f>IFERROR(VLOOKUP($A136,'Raw - F'!$B:$O,14,FALSE),"")</f>
        <v>A</v>
      </c>
      <c r="K136" s="39" t="str">
        <f>IFERROR(VLOOKUP($A136,'Raw - F'!$B:$O,6,FALSE),"")</f>
        <v>5F</v>
      </c>
    </row>
    <row r="137" spans="1:11" x14ac:dyDescent="0.35">
      <c r="A137">
        <v>128</v>
      </c>
      <c r="B137" s="40">
        <f>IFERROR(VLOOKUP($A137,'Raw - F'!$B:$Q,2,FALSE),"")</f>
        <v>43990</v>
      </c>
      <c r="C137" s="39" t="str">
        <f>IFERROR(VLOOKUP($A137,'Raw - F'!$B:$Q,4,FALSE),"")</f>
        <v>South</v>
      </c>
      <c r="D137" s="39" t="str">
        <f>IFERROR(VLOOKUP($A137,'Raw - F'!$B:$Q,3,FALSE),"")</f>
        <v>CHELMSFORD CITY</v>
      </c>
      <c r="E137" s="39" t="str">
        <f>IFERROR(VLOOKUP($A137,'Raw - F'!$B:$Q,9,FALSE),"")</f>
        <v>Hcap</v>
      </c>
      <c r="F137" s="39" t="str">
        <f>SUBSTITUTE(IFERROR(VLOOKUP($A137,'Raw - F'!$B:$N,13,FALSE),""),"0","")</f>
        <v>4+</v>
      </c>
      <c r="G137" s="39" t="str">
        <f>SUBSTITUTE(IFERROR(VLOOKUP($A137,'Raw - F'!$B:$N,10,FALSE),""),"0","")</f>
        <v/>
      </c>
      <c r="H137" s="39">
        <f>IFERROR(VLOOKUP($A137,'Raw - F'!$B:$N,8,FALSE),"")</f>
        <v>4</v>
      </c>
      <c r="I137" s="39" t="str">
        <f>IFERROR(VLOOKUP($A137,'Raw - F'!$B:$V,21,FALSE),"")</f>
        <v>63-82</v>
      </c>
      <c r="J137" s="39" t="str">
        <f>IFERROR(VLOOKUP($A137,'Raw - F'!$B:$O,14,FALSE),"")</f>
        <v>A</v>
      </c>
      <c r="K137" s="39" t="str">
        <f>IFERROR(VLOOKUP($A137,'Raw - F'!$B:$O,6,FALSE),"")</f>
        <v>6F</v>
      </c>
    </row>
    <row r="138" spans="1:11" x14ac:dyDescent="0.35">
      <c r="A138">
        <v>129</v>
      </c>
      <c r="B138" s="40">
        <f>IFERROR(VLOOKUP($A138,'Raw - F'!$B:$Q,2,FALSE),"")</f>
        <v>43990</v>
      </c>
      <c r="C138" s="39" t="str">
        <f>IFERROR(VLOOKUP($A138,'Raw - F'!$B:$Q,4,FALSE),"")</f>
        <v>South</v>
      </c>
      <c r="D138" s="39" t="str">
        <f>IFERROR(VLOOKUP($A138,'Raw - F'!$B:$Q,3,FALSE),"")</f>
        <v>CHELMSFORD CITY</v>
      </c>
      <c r="E138" s="39" t="str">
        <f>IFERROR(VLOOKUP($A138,'Raw - F'!$B:$Q,9,FALSE),"")</f>
        <v>Hcap</v>
      </c>
      <c r="F138" s="39" t="str">
        <f>SUBSTITUTE(IFERROR(VLOOKUP($A138,'Raw - F'!$B:$N,13,FALSE),""),"0","")</f>
        <v>4+</v>
      </c>
      <c r="G138" s="39" t="str">
        <f>SUBSTITUTE(IFERROR(VLOOKUP($A138,'Raw - F'!$B:$N,10,FALSE),""),"0","")</f>
        <v/>
      </c>
      <c r="H138" s="39">
        <f>IFERROR(VLOOKUP($A138,'Raw - F'!$B:$N,8,FALSE),"")</f>
        <v>6</v>
      </c>
      <c r="I138" s="39" t="str">
        <f>IFERROR(VLOOKUP($A138,'Raw - F'!$B:$V,21,FALSE),"")</f>
        <v>46-65</v>
      </c>
      <c r="J138" s="39" t="str">
        <f>IFERROR(VLOOKUP($A138,'Raw - F'!$B:$O,14,FALSE),"")</f>
        <v>A</v>
      </c>
      <c r="K138" s="39" t="str">
        <f>IFERROR(VLOOKUP($A138,'Raw - F'!$B:$O,6,FALSE),"")</f>
        <v>6F</v>
      </c>
    </row>
    <row r="139" spans="1:11" x14ac:dyDescent="0.35">
      <c r="A139">
        <v>130</v>
      </c>
      <c r="B139" s="40">
        <f>IFERROR(VLOOKUP($A139,'Raw - F'!$B:$Q,2,FALSE),"")</f>
        <v>43990</v>
      </c>
      <c r="C139" s="39" t="str">
        <f>IFERROR(VLOOKUP($A139,'Raw - F'!$B:$Q,4,FALSE),"")</f>
        <v>South</v>
      </c>
      <c r="D139" s="39" t="str">
        <f>IFERROR(VLOOKUP($A139,'Raw - F'!$B:$Q,3,FALSE),"")</f>
        <v>CHELMSFORD CITY</v>
      </c>
      <c r="E139" s="39" t="str">
        <f>IFERROR(VLOOKUP($A139,'Raw - F'!$B:$Q,9,FALSE),"")</f>
        <v>Hcap</v>
      </c>
      <c r="F139" s="39" t="str">
        <f>SUBSTITUTE(IFERROR(VLOOKUP($A139,'Raw - F'!$B:$N,13,FALSE),""),"0","")</f>
        <v>4+</v>
      </c>
      <c r="G139" s="39" t="str">
        <f>SUBSTITUTE(IFERROR(VLOOKUP($A139,'Raw - F'!$B:$N,10,FALSE),""),"0","")</f>
        <v/>
      </c>
      <c r="H139" s="39">
        <f>IFERROR(VLOOKUP($A139,'Raw - F'!$B:$N,8,FALSE),"")</f>
        <v>6</v>
      </c>
      <c r="I139" s="39" t="str">
        <f>IFERROR(VLOOKUP($A139,'Raw - F'!$B:$V,21,FALSE),"")</f>
        <v>46-63</v>
      </c>
      <c r="J139" s="39" t="str">
        <f>IFERROR(VLOOKUP($A139,'Raw - F'!$B:$O,14,FALSE),"")</f>
        <v>A</v>
      </c>
      <c r="K139" s="39" t="str">
        <f>IFERROR(VLOOKUP($A139,'Raw - F'!$B:$O,6,FALSE),"")</f>
        <v>7F</v>
      </c>
    </row>
    <row r="140" spans="1:11" x14ac:dyDescent="0.35">
      <c r="A140">
        <v>131</v>
      </c>
      <c r="B140" s="40">
        <f>IFERROR(VLOOKUP($A140,'Raw - F'!$B:$Q,2,FALSE),"")</f>
        <v>43990</v>
      </c>
      <c r="C140" s="39" t="str">
        <f>IFERROR(VLOOKUP($A140,'Raw - F'!$B:$Q,4,FALSE),"")</f>
        <v>South</v>
      </c>
      <c r="D140" s="39" t="str">
        <f>IFERROR(VLOOKUP($A140,'Raw - F'!$B:$Q,3,FALSE),"")</f>
        <v>CHELMSFORD CITY</v>
      </c>
      <c r="E140" s="39" t="str">
        <f>IFERROR(VLOOKUP($A140,'Raw - F'!$B:$Q,9,FALSE),"")</f>
        <v>WFA</v>
      </c>
      <c r="F140" s="39" t="str">
        <f>SUBSTITUTE(IFERROR(VLOOKUP($A140,'Raw - F'!$B:$N,13,FALSE),""),"0","")</f>
        <v>3O</v>
      </c>
      <c r="G140" s="39" t="str">
        <f>SUBSTITUTE(IFERROR(VLOOKUP($A140,'Raw - F'!$B:$N,10,FALSE),""),"0","")</f>
        <v>Nov</v>
      </c>
      <c r="H140" s="39">
        <f>IFERROR(VLOOKUP($A140,'Raw - F'!$B:$N,8,FALSE),"")</f>
        <v>5</v>
      </c>
      <c r="I140" s="39" t="str">
        <f>IFERROR(VLOOKUP($A140,'Raw - F'!$B:$V,21,FALSE),"")</f>
        <v>Open</v>
      </c>
      <c r="J140" s="39" t="str">
        <f>IFERROR(VLOOKUP($A140,'Raw - F'!$B:$O,14,FALSE),"")</f>
        <v>F</v>
      </c>
      <c r="K140" s="39" t="str">
        <f>IFERROR(VLOOKUP($A140,'Raw - F'!$B:$O,6,FALSE),"")</f>
        <v>8F</v>
      </c>
    </row>
    <row r="141" spans="1:11" x14ac:dyDescent="0.35">
      <c r="A141">
        <v>132</v>
      </c>
      <c r="B141" s="40">
        <f>IFERROR(VLOOKUP($A141,'Raw - F'!$B:$Q,2,FALSE),"")</f>
        <v>43990</v>
      </c>
      <c r="C141" s="39" t="str">
        <f>IFERROR(VLOOKUP($A141,'Raw - F'!$B:$Q,4,FALSE),"")</f>
        <v>South</v>
      </c>
      <c r="D141" s="39" t="str">
        <f>IFERROR(VLOOKUP($A141,'Raw - F'!$B:$Q,3,FALSE),"")</f>
        <v>CHELMSFORD CITY</v>
      </c>
      <c r="E141" s="39" t="str">
        <f>IFERROR(VLOOKUP($A141,'Raw - F'!$B:$Q,9,FALSE),"")</f>
        <v>Hcap</v>
      </c>
      <c r="F141" s="39" t="str">
        <f>SUBSTITUTE(IFERROR(VLOOKUP($A141,'Raw - F'!$B:$N,13,FALSE),""),"0","")</f>
        <v>4+</v>
      </c>
      <c r="G141" s="39" t="str">
        <f>SUBSTITUTE(IFERROR(VLOOKUP($A141,'Raw - F'!$B:$N,10,FALSE),""),"0","")</f>
        <v/>
      </c>
      <c r="H141" s="39">
        <f>IFERROR(VLOOKUP($A141,'Raw - F'!$B:$N,8,FALSE),"")</f>
        <v>6</v>
      </c>
      <c r="I141" s="39" t="str">
        <f>IFERROR(VLOOKUP($A141,'Raw - F'!$B:$V,21,FALSE),"")</f>
        <v>46-62</v>
      </c>
      <c r="J141" s="39" t="str">
        <f>IFERROR(VLOOKUP($A141,'Raw - F'!$B:$O,14,FALSE),"")</f>
        <v>A</v>
      </c>
      <c r="K141" s="39" t="str">
        <f>IFERROR(VLOOKUP($A141,'Raw - F'!$B:$O,6,FALSE),"")</f>
        <v>8F</v>
      </c>
    </row>
    <row r="142" spans="1:11" x14ac:dyDescent="0.35">
      <c r="A142">
        <v>133</v>
      </c>
      <c r="B142" s="40">
        <f>IFERROR(VLOOKUP($A142,'Raw - F'!$B:$Q,2,FALSE),"")</f>
        <v>43990</v>
      </c>
      <c r="C142" s="39" t="str">
        <f>IFERROR(VLOOKUP($A142,'Raw - F'!$B:$Q,4,FALSE),"")</f>
        <v>South</v>
      </c>
      <c r="D142" s="39" t="str">
        <f>IFERROR(VLOOKUP($A142,'Raw - F'!$B:$Q,3,FALSE),"")</f>
        <v>CHELMSFORD CITY</v>
      </c>
      <c r="E142" s="39" t="str">
        <f>IFERROR(VLOOKUP($A142,'Raw - F'!$B:$Q,9,FALSE),"")</f>
        <v>Hcap</v>
      </c>
      <c r="F142" s="39" t="str">
        <f>SUBSTITUTE(IFERROR(VLOOKUP($A142,'Raw - F'!$B:$N,13,FALSE),""),"0","")</f>
        <v>4+</v>
      </c>
      <c r="G142" s="39" t="str">
        <f>SUBSTITUTE(IFERROR(VLOOKUP($A142,'Raw - F'!$B:$N,10,FALSE),""),"0","")</f>
        <v/>
      </c>
      <c r="H142" s="39">
        <f>IFERROR(VLOOKUP($A142,'Raw - F'!$B:$N,8,FALSE),"")</f>
        <v>4</v>
      </c>
      <c r="I142" s="39" t="str">
        <f>IFERROR(VLOOKUP($A142,'Raw - F'!$B:$V,21,FALSE),"")</f>
        <v>66-85</v>
      </c>
      <c r="J142" s="39" t="str">
        <f>IFERROR(VLOOKUP($A142,'Raw - F'!$B:$O,14,FALSE),"")</f>
        <v>A</v>
      </c>
      <c r="K142" s="39" t="str">
        <f>IFERROR(VLOOKUP($A142,'Raw - F'!$B:$O,6,FALSE),"")</f>
        <v>10F</v>
      </c>
    </row>
    <row r="143" spans="1:11" x14ac:dyDescent="0.35">
      <c r="A143">
        <v>134</v>
      </c>
      <c r="B143" s="40">
        <f>IFERROR(VLOOKUP($A143,'Raw - F'!$B:$Q,2,FALSE),"")</f>
        <v>43990</v>
      </c>
      <c r="C143" s="39" t="str">
        <f>IFERROR(VLOOKUP($A143,'Raw - F'!$B:$Q,4,FALSE),"")</f>
        <v>North</v>
      </c>
      <c r="D143" s="39" t="str">
        <f>IFERROR(VLOOKUP($A143,'Raw - F'!$B:$Q,3,FALSE),"")</f>
        <v>HAYDOCK PARK</v>
      </c>
      <c r="E143" s="39" t="str">
        <f>IFERROR(VLOOKUP($A143,'Raw - F'!$B:$Q,9,FALSE),"")</f>
        <v>Hcap</v>
      </c>
      <c r="F143" s="39" t="str">
        <f>SUBSTITUTE(IFERROR(VLOOKUP($A143,'Raw - F'!$B:$N,13,FALSE),""),"0","")</f>
        <v>3O</v>
      </c>
      <c r="G143" s="39" t="str">
        <f>SUBSTITUTE(IFERROR(VLOOKUP($A143,'Raw - F'!$B:$N,10,FALSE),""),"0","")</f>
        <v/>
      </c>
      <c r="H143" s="39">
        <f>IFERROR(VLOOKUP($A143,'Raw - F'!$B:$N,8,FALSE),"")</f>
        <v>4</v>
      </c>
      <c r="I143" s="39" t="str">
        <f>IFERROR(VLOOKUP($A143,'Raw - F'!$B:$V,21,FALSE),"")</f>
        <v>66-85</v>
      </c>
      <c r="J143" s="39" t="str">
        <f>IFERROR(VLOOKUP($A143,'Raw - F'!$B:$O,14,FALSE),"")</f>
        <v>A</v>
      </c>
      <c r="K143" s="39" t="str">
        <f>IFERROR(VLOOKUP($A143,'Raw - F'!$B:$O,6,FALSE),"")</f>
        <v>5F</v>
      </c>
    </row>
    <row r="144" spans="1:11" x14ac:dyDescent="0.35">
      <c r="A144">
        <v>135</v>
      </c>
      <c r="B144" s="40">
        <f>IFERROR(VLOOKUP($A144,'Raw - F'!$B:$Q,2,FALSE),"")</f>
        <v>43990</v>
      </c>
      <c r="C144" s="39" t="str">
        <f>IFERROR(VLOOKUP($A144,'Raw - F'!$B:$Q,4,FALSE),"")</f>
        <v>North</v>
      </c>
      <c r="D144" s="39" t="str">
        <f>IFERROR(VLOOKUP($A144,'Raw - F'!$B:$Q,3,FALSE),"")</f>
        <v>HAYDOCK PARK</v>
      </c>
      <c r="E144" s="39" t="str">
        <f>IFERROR(VLOOKUP($A144,'Raw - F'!$B:$Q,9,FALSE),"")</f>
        <v>WFA</v>
      </c>
      <c r="F144" s="39" t="str">
        <f>SUBSTITUTE(IFERROR(VLOOKUP($A144,'Raw - F'!$B:$N,13,FALSE),""),"0","")</f>
        <v>2O</v>
      </c>
      <c r="G144" s="39" t="str">
        <f>SUBSTITUTE(IFERROR(VLOOKUP($A144,'Raw - F'!$B:$N,10,FALSE),""),"0","")</f>
        <v>Nov</v>
      </c>
      <c r="H144" s="39">
        <f>IFERROR(VLOOKUP($A144,'Raw - F'!$B:$N,8,FALSE),"")</f>
        <v>5</v>
      </c>
      <c r="I144" s="39" t="str">
        <f>IFERROR(VLOOKUP($A144,'Raw - F'!$B:$V,21,FALSE),"")</f>
        <v>Open</v>
      </c>
      <c r="J144" s="39" t="str">
        <f>IFERROR(VLOOKUP($A144,'Raw - F'!$B:$O,14,FALSE),"")</f>
        <v>A</v>
      </c>
      <c r="K144" s="39" t="str">
        <f>IFERROR(VLOOKUP($A144,'Raw - F'!$B:$O,6,FALSE),"")</f>
        <v>6F</v>
      </c>
    </row>
    <row r="145" spans="1:11" x14ac:dyDescent="0.35">
      <c r="A145">
        <v>136</v>
      </c>
      <c r="B145" s="40">
        <f>IFERROR(VLOOKUP($A145,'Raw - F'!$B:$Q,2,FALSE),"")</f>
        <v>43990</v>
      </c>
      <c r="C145" s="39" t="str">
        <f>IFERROR(VLOOKUP($A145,'Raw - F'!$B:$Q,4,FALSE),"")</f>
        <v>North</v>
      </c>
      <c r="D145" s="39" t="str">
        <f>IFERROR(VLOOKUP($A145,'Raw - F'!$B:$Q,3,FALSE),"")</f>
        <v>HAYDOCK PARK</v>
      </c>
      <c r="E145" s="39" t="str">
        <f>IFERROR(VLOOKUP($A145,'Raw - F'!$B:$Q,9,FALSE),"")</f>
        <v>Hcap</v>
      </c>
      <c r="F145" s="39" t="str">
        <f>SUBSTITUTE(IFERROR(VLOOKUP($A145,'Raw - F'!$B:$N,13,FALSE),""),"0","")</f>
        <v>3O</v>
      </c>
      <c r="G145" s="39" t="str">
        <f>SUBSTITUTE(IFERROR(VLOOKUP($A145,'Raw - F'!$B:$N,10,FALSE),""),"0","")</f>
        <v/>
      </c>
      <c r="H145" s="39">
        <f>IFERROR(VLOOKUP($A145,'Raw - F'!$B:$N,8,FALSE),"")</f>
        <v>3</v>
      </c>
      <c r="I145" s="39" t="str">
        <f>IFERROR(VLOOKUP($A145,'Raw - F'!$B:$V,21,FALSE),"")</f>
        <v>71-90</v>
      </c>
      <c r="J145" s="39" t="str">
        <f>IFERROR(VLOOKUP($A145,'Raw - F'!$B:$O,14,FALSE),"")</f>
        <v>A</v>
      </c>
      <c r="K145" s="39" t="str">
        <f>IFERROR(VLOOKUP($A145,'Raw - F'!$B:$O,6,FALSE),"")</f>
        <v>6F</v>
      </c>
    </row>
    <row r="146" spans="1:11" x14ac:dyDescent="0.35">
      <c r="A146">
        <v>137</v>
      </c>
      <c r="B146" s="40">
        <f>IFERROR(VLOOKUP($A146,'Raw - F'!$B:$Q,2,FALSE),"")</f>
        <v>43990</v>
      </c>
      <c r="C146" s="39" t="str">
        <f>IFERROR(VLOOKUP($A146,'Raw - F'!$B:$Q,4,FALSE),"")</f>
        <v>North</v>
      </c>
      <c r="D146" s="39" t="str">
        <f>IFERROR(VLOOKUP($A146,'Raw - F'!$B:$Q,3,FALSE),"")</f>
        <v>HAYDOCK PARK</v>
      </c>
      <c r="E146" s="39" t="str">
        <f>IFERROR(VLOOKUP($A146,'Raw - F'!$B:$Q,9,FALSE),"")</f>
        <v>Hcap</v>
      </c>
      <c r="F146" s="39" t="str">
        <f>SUBSTITUTE(IFERROR(VLOOKUP($A146,'Raw - F'!$B:$N,13,FALSE),""),"0","")</f>
        <v>4+</v>
      </c>
      <c r="G146" s="39" t="str">
        <f>SUBSTITUTE(IFERROR(VLOOKUP($A146,'Raw - F'!$B:$N,10,FALSE),""),"0","")</f>
        <v/>
      </c>
      <c r="H146" s="39">
        <f>IFERROR(VLOOKUP($A146,'Raw - F'!$B:$N,8,FALSE),"")</f>
        <v>4</v>
      </c>
      <c r="I146" s="39" t="str">
        <f>IFERROR(VLOOKUP($A146,'Raw - F'!$B:$V,21,FALSE),"")</f>
        <v>59-78</v>
      </c>
      <c r="J146" s="39" t="str">
        <f>IFERROR(VLOOKUP($A146,'Raw - F'!$B:$O,14,FALSE),"")</f>
        <v>A</v>
      </c>
      <c r="K146" s="39" t="str">
        <f>IFERROR(VLOOKUP($A146,'Raw - F'!$B:$O,6,FALSE),"")</f>
        <v>7F</v>
      </c>
    </row>
    <row r="147" spans="1:11" x14ac:dyDescent="0.35">
      <c r="A147">
        <v>138</v>
      </c>
      <c r="B147" s="40">
        <f>IFERROR(VLOOKUP($A147,'Raw - F'!$B:$Q,2,FALSE),"")</f>
        <v>43990</v>
      </c>
      <c r="C147" s="39" t="str">
        <f>IFERROR(VLOOKUP($A147,'Raw - F'!$B:$Q,4,FALSE),"")</f>
        <v>North</v>
      </c>
      <c r="D147" s="39" t="str">
        <f>IFERROR(VLOOKUP($A147,'Raw - F'!$B:$Q,3,FALSE),"")</f>
        <v>HAYDOCK PARK</v>
      </c>
      <c r="E147" s="39" t="str">
        <f>IFERROR(VLOOKUP($A147,'Raw - F'!$B:$Q,9,FALSE),"")</f>
        <v>Hcap</v>
      </c>
      <c r="F147" s="39" t="str">
        <f>SUBSTITUTE(IFERROR(VLOOKUP($A147,'Raw - F'!$B:$N,13,FALSE),""),"0","")</f>
        <v>3O</v>
      </c>
      <c r="G147" s="39" t="str">
        <f>SUBSTITUTE(IFERROR(VLOOKUP($A147,'Raw - F'!$B:$N,10,FALSE),""),"0","")</f>
        <v/>
      </c>
      <c r="H147" s="39">
        <f>IFERROR(VLOOKUP($A147,'Raw - F'!$B:$N,8,FALSE),"")</f>
        <v>4</v>
      </c>
      <c r="I147" s="39" t="str">
        <f>IFERROR(VLOOKUP($A147,'Raw - F'!$B:$V,21,FALSE),"")</f>
        <v>66-85</v>
      </c>
      <c r="J147" s="39" t="str">
        <f>IFERROR(VLOOKUP($A147,'Raw - F'!$B:$O,14,FALSE),"")</f>
        <v>A</v>
      </c>
      <c r="K147" s="39" t="str">
        <f>IFERROR(VLOOKUP($A147,'Raw - F'!$B:$O,6,FALSE),"")</f>
        <v>8F</v>
      </c>
    </row>
    <row r="148" spans="1:11" x14ac:dyDescent="0.35">
      <c r="A148">
        <v>139</v>
      </c>
      <c r="B148" s="40">
        <f>IFERROR(VLOOKUP($A148,'Raw - F'!$B:$Q,2,FALSE),"")</f>
        <v>43990</v>
      </c>
      <c r="C148" s="39" t="str">
        <f>IFERROR(VLOOKUP($A148,'Raw - F'!$B:$Q,4,FALSE),"")</f>
        <v>North</v>
      </c>
      <c r="D148" s="39" t="str">
        <f>IFERROR(VLOOKUP($A148,'Raw - F'!$B:$Q,3,FALSE),"")</f>
        <v>HAYDOCK PARK</v>
      </c>
      <c r="E148" s="39" t="str">
        <f>IFERROR(VLOOKUP($A148,'Raw - F'!$B:$Q,9,FALSE),"")</f>
        <v>Hcap</v>
      </c>
      <c r="F148" s="39" t="str">
        <f>SUBSTITUTE(IFERROR(VLOOKUP($A148,'Raw - F'!$B:$N,13,FALSE),""),"0","")</f>
        <v>3O</v>
      </c>
      <c r="G148" s="39" t="str">
        <f>SUBSTITUTE(IFERROR(VLOOKUP($A148,'Raw - F'!$B:$N,10,FALSE),""),"0","")</f>
        <v/>
      </c>
      <c r="H148" s="39">
        <f>IFERROR(VLOOKUP($A148,'Raw - F'!$B:$N,8,FALSE),"")</f>
        <v>5</v>
      </c>
      <c r="I148" s="39" t="str">
        <f>IFERROR(VLOOKUP($A148,'Raw - F'!$B:$V,21,FALSE),"")</f>
        <v>56-75</v>
      </c>
      <c r="J148" s="39" t="str">
        <f>IFERROR(VLOOKUP($A148,'Raw - F'!$B:$O,14,FALSE),"")</f>
        <v>A</v>
      </c>
      <c r="K148" s="39" t="str">
        <f>IFERROR(VLOOKUP($A148,'Raw - F'!$B:$O,6,FALSE),"")</f>
        <v>10F</v>
      </c>
    </row>
    <row r="149" spans="1:11" x14ac:dyDescent="0.35">
      <c r="A149">
        <v>140</v>
      </c>
      <c r="B149" s="40">
        <f>IFERROR(VLOOKUP($A149,'Raw - F'!$B:$Q,2,FALSE),"")</f>
        <v>43990</v>
      </c>
      <c r="C149" s="39" t="str">
        <f>IFERROR(VLOOKUP($A149,'Raw - F'!$B:$Q,4,FALSE),"")</f>
        <v>North</v>
      </c>
      <c r="D149" s="39" t="str">
        <f>IFERROR(VLOOKUP($A149,'Raw - F'!$B:$Q,3,FALSE),"")</f>
        <v>HAYDOCK PARK</v>
      </c>
      <c r="E149" s="39" t="str">
        <f>IFERROR(VLOOKUP($A149,'Raw - F'!$B:$Q,9,FALSE),"")</f>
        <v>Hcap</v>
      </c>
      <c r="F149" s="39" t="str">
        <f>SUBSTITUTE(IFERROR(VLOOKUP($A149,'Raw - F'!$B:$N,13,FALSE),""),"0","")</f>
        <v>3O</v>
      </c>
      <c r="G149" s="39" t="str">
        <f>SUBSTITUTE(IFERROR(VLOOKUP($A149,'Raw - F'!$B:$N,10,FALSE),""),"0","")</f>
        <v/>
      </c>
      <c r="H149" s="39">
        <f>IFERROR(VLOOKUP($A149,'Raw - F'!$B:$N,8,FALSE),"")</f>
        <v>5</v>
      </c>
      <c r="I149" s="39" t="str">
        <f>IFERROR(VLOOKUP($A149,'Raw - F'!$B:$V,21,FALSE),"")</f>
        <v>56-75</v>
      </c>
      <c r="J149" s="39" t="str">
        <f>IFERROR(VLOOKUP($A149,'Raw - F'!$B:$O,14,FALSE),"")</f>
        <v>A</v>
      </c>
      <c r="K149" s="39" t="str">
        <f>IFERROR(VLOOKUP($A149,'Raw - F'!$B:$O,6,FALSE),"")</f>
        <v>12F</v>
      </c>
    </row>
    <row r="150" spans="1:11" x14ac:dyDescent="0.35">
      <c r="A150">
        <v>141</v>
      </c>
      <c r="B150" s="40">
        <f>IFERROR(VLOOKUP($A150,'Raw - F'!$B:$Q,2,FALSE),"")</f>
        <v>43990</v>
      </c>
      <c r="C150" s="39" t="str">
        <f>IFERROR(VLOOKUP($A150,'Raw - F'!$B:$Q,4,FALSE),"")</f>
        <v>North</v>
      </c>
      <c r="D150" s="39" t="str">
        <f>IFERROR(VLOOKUP($A150,'Raw - F'!$B:$Q,3,FALSE),"")</f>
        <v>HAYDOCK PARK</v>
      </c>
      <c r="E150" s="39" t="str">
        <f>IFERROR(VLOOKUP($A150,'Raw - F'!$B:$Q,9,FALSE),"")</f>
        <v>Hcap</v>
      </c>
      <c r="F150" s="39" t="str">
        <f>SUBSTITUTE(IFERROR(VLOOKUP($A150,'Raw - F'!$B:$N,13,FALSE),""),"0","")</f>
        <v>4+</v>
      </c>
      <c r="G150" s="39" t="str">
        <f>SUBSTITUTE(IFERROR(VLOOKUP($A150,'Raw - F'!$B:$N,10,FALSE),""),"0","")</f>
        <v/>
      </c>
      <c r="H150" s="39">
        <f>IFERROR(VLOOKUP($A150,'Raw - F'!$B:$N,8,FALSE),"")</f>
        <v>2</v>
      </c>
      <c r="I150" s="39" t="str">
        <f>IFERROR(VLOOKUP($A150,'Raw - F'!$B:$V,21,FALSE),"")</f>
        <v>86-105</v>
      </c>
      <c r="J150" s="39" t="str">
        <f>IFERROR(VLOOKUP($A150,'Raw - F'!$B:$O,14,FALSE),"")</f>
        <v>A</v>
      </c>
      <c r="K150" s="39" t="str">
        <f>IFERROR(VLOOKUP($A150,'Raw - F'!$B:$O,6,FALSE),"")</f>
        <v>16F</v>
      </c>
    </row>
    <row r="151" spans="1:11" x14ac:dyDescent="0.35">
      <c r="A151">
        <v>142</v>
      </c>
      <c r="B151" s="40">
        <f>IFERROR(VLOOKUP($A151,'Raw - F'!$B:$Q,2,FALSE),"")</f>
        <v>43990</v>
      </c>
      <c r="C151" s="39" t="str">
        <f>IFERROR(VLOOKUP($A151,'Raw - F'!$B:$Q,4,FALSE),"")</f>
        <v>South</v>
      </c>
      <c r="D151" s="39" t="str">
        <f>IFERROR(VLOOKUP($A151,'Raw - F'!$B:$Q,3,FALSE),"")</f>
        <v>LINGFIELD PARK</v>
      </c>
      <c r="E151" s="39" t="str">
        <f>IFERROR(VLOOKUP($A151,'Raw - F'!$B:$Q,9,FALSE),"")</f>
        <v>WFA</v>
      </c>
      <c r="F151" s="39" t="str">
        <f>SUBSTITUTE(IFERROR(VLOOKUP($A151,'Raw - F'!$B:$N,13,FALSE),""),"0","")</f>
        <v>3+</v>
      </c>
      <c r="G151" s="39" t="str">
        <f>SUBSTITUTE(IFERROR(VLOOKUP($A151,'Raw - F'!$B:$N,10,FALSE),""),"0","")</f>
        <v>Nov</v>
      </c>
      <c r="H151" s="39">
        <f>IFERROR(VLOOKUP($A151,'Raw - F'!$B:$N,8,FALSE),"")</f>
        <v>5</v>
      </c>
      <c r="I151" s="39" t="str">
        <f>IFERROR(VLOOKUP($A151,'Raw - F'!$B:$V,21,FALSE),"")</f>
        <v>Open</v>
      </c>
      <c r="J151" s="39" t="str">
        <f>IFERROR(VLOOKUP($A151,'Raw - F'!$B:$O,14,FALSE),"")</f>
        <v>A</v>
      </c>
      <c r="K151" s="39" t="str">
        <f>IFERROR(VLOOKUP($A151,'Raw - F'!$B:$O,6,FALSE),"")</f>
        <v>5F</v>
      </c>
    </row>
    <row r="152" spans="1:11" x14ac:dyDescent="0.35">
      <c r="A152">
        <v>143</v>
      </c>
      <c r="B152" s="40">
        <f>IFERROR(VLOOKUP($A152,'Raw - F'!$B:$Q,2,FALSE),"")</f>
        <v>43990</v>
      </c>
      <c r="C152" s="39" t="str">
        <f>IFERROR(VLOOKUP($A152,'Raw - F'!$B:$Q,4,FALSE),"")</f>
        <v>South</v>
      </c>
      <c r="D152" s="39" t="str">
        <f>IFERROR(VLOOKUP($A152,'Raw - F'!$B:$Q,3,FALSE),"")</f>
        <v>LINGFIELD PARK</v>
      </c>
      <c r="E152" s="39" t="str">
        <f>IFERROR(VLOOKUP($A152,'Raw - F'!$B:$Q,9,FALSE),"")</f>
        <v>Hcap</v>
      </c>
      <c r="F152" s="39" t="str">
        <f>SUBSTITUTE(IFERROR(VLOOKUP($A152,'Raw - F'!$B:$N,13,FALSE),""),"0","")</f>
        <v>4+</v>
      </c>
      <c r="G152" s="39" t="str">
        <f>SUBSTITUTE(IFERROR(VLOOKUP($A152,'Raw - F'!$B:$N,10,FALSE),""),"0","")</f>
        <v/>
      </c>
      <c r="H152" s="39">
        <f>IFERROR(VLOOKUP($A152,'Raw - F'!$B:$N,8,FALSE),"")</f>
        <v>5</v>
      </c>
      <c r="I152" s="39" t="str">
        <f>IFERROR(VLOOKUP($A152,'Raw - F'!$B:$V,21,FALSE),"")</f>
        <v>53-72</v>
      </c>
      <c r="J152" s="39" t="str">
        <f>IFERROR(VLOOKUP($A152,'Raw - F'!$B:$O,14,FALSE),"")</f>
        <v>A</v>
      </c>
      <c r="K152" s="39" t="str">
        <f>IFERROR(VLOOKUP($A152,'Raw - F'!$B:$O,6,FALSE),"")</f>
        <v>5F</v>
      </c>
    </row>
    <row r="153" spans="1:11" x14ac:dyDescent="0.35">
      <c r="A153">
        <v>144</v>
      </c>
      <c r="B153" s="40">
        <f>IFERROR(VLOOKUP($A153,'Raw - F'!$B:$Q,2,FALSE),"")</f>
        <v>43990</v>
      </c>
      <c r="C153" s="39" t="str">
        <f>IFERROR(VLOOKUP($A153,'Raw - F'!$B:$Q,4,FALSE),"")</f>
        <v>South</v>
      </c>
      <c r="D153" s="39" t="str">
        <f>IFERROR(VLOOKUP($A153,'Raw - F'!$B:$Q,3,FALSE),"")</f>
        <v>LINGFIELD PARK</v>
      </c>
      <c r="E153" s="39" t="str">
        <f>IFERROR(VLOOKUP($A153,'Raw - F'!$B:$Q,9,FALSE),"")</f>
        <v>Hcap</v>
      </c>
      <c r="F153" s="39" t="str">
        <f>SUBSTITUTE(IFERROR(VLOOKUP($A153,'Raw - F'!$B:$N,13,FALSE),""),"0","")</f>
        <v>4+</v>
      </c>
      <c r="G153" s="39" t="str">
        <f>SUBSTITUTE(IFERROR(VLOOKUP($A153,'Raw - F'!$B:$N,10,FALSE),""),"0","")</f>
        <v/>
      </c>
      <c r="H153" s="39">
        <f>IFERROR(VLOOKUP($A153,'Raw - F'!$B:$N,8,FALSE),"")</f>
        <v>6</v>
      </c>
      <c r="I153" s="39" t="str">
        <f>IFERROR(VLOOKUP($A153,'Raw - F'!$B:$V,21,FALSE),"")</f>
        <v>46-65</v>
      </c>
      <c r="J153" s="39" t="str">
        <f>IFERROR(VLOOKUP($A153,'Raw - F'!$B:$O,14,FALSE),"")</f>
        <v>A</v>
      </c>
      <c r="K153" s="39">
        <f>IFERROR(VLOOKUP($A153,'Raw - F'!$B:$O,6,FALSE),"")</f>
        <v>12</v>
      </c>
    </row>
    <row r="154" spans="1:11" x14ac:dyDescent="0.35">
      <c r="A154">
        <v>145</v>
      </c>
      <c r="B154" s="40">
        <f>IFERROR(VLOOKUP($A154,'Raw - F'!$B:$Q,2,FALSE),"")</f>
        <v>43990</v>
      </c>
      <c r="C154" s="39" t="str">
        <f>IFERROR(VLOOKUP($A154,'Raw - F'!$B:$Q,4,FALSE),"")</f>
        <v>South</v>
      </c>
      <c r="D154" s="39" t="str">
        <f>IFERROR(VLOOKUP($A154,'Raw - F'!$B:$Q,3,FALSE),"")</f>
        <v>LINGFIELD PARK</v>
      </c>
      <c r="E154" s="39" t="str">
        <f>IFERROR(VLOOKUP($A154,'Raw - F'!$B:$Q,9,FALSE),"")</f>
        <v>WFA</v>
      </c>
      <c r="F154" s="39" t="str">
        <f>SUBSTITUTE(IFERROR(VLOOKUP($A154,'Raw - F'!$B:$N,13,FALSE),""),"0","")</f>
        <v>3O</v>
      </c>
      <c r="G154" s="39" t="str">
        <f>SUBSTITUTE(IFERROR(VLOOKUP($A154,'Raw - F'!$B:$N,10,FALSE),""),"0","")</f>
        <v>Mdn</v>
      </c>
      <c r="H154" s="39">
        <f>IFERROR(VLOOKUP($A154,'Raw - F'!$B:$N,8,FALSE),"")</f>
        <v>5</v>
      </c>
      <c r="I154" s="39" t="str">
        <f>IFERROR(VLOOKUP($A154,'Raw - F'!$B:$V,21,FALSE),"")</f>
        <v>Open</v>
      </c>
      <c r="J154" s="39" t="str">
        <f>IFERROR(VLOOKUP($A154,'Raw - F'!$B:$O,14,FALSE),"")</f>
        <v>A</v>
      </c>
      <c r="K154" s="39" t="str">
        <f>IFERROR(VLOOKUP($A154,'Raw - F'!$B:$O,6,FALSE),"")</f>
        <v>7F</v>
      </c>
    </row>
    <row r="155" spans="1:11" x14ac:dyDescent="0.35">
      <c r="A155">
        <v>146</v>
      </c>
      <c r="B155" s="40">
        <f>IFERROR(VLOOKUP($A155,'Raw - F'!$B:$Q,2,FALSE),"")</f>
        <v>43990</v>
      </c>
      <c r="C155" s="39" t="str">
        <f>IFERROR(VLOOKUP($A155,'Raw - F'!$B:$Q,4,FALSE),"")</f>
        <v>South</v>
      </c>
      <c r="D155" s="39" t="str">
        <f>IFERROR(VLOOKUP($A155,'Raw - F'!$B:$Q,3,FALSE),"")</f>
        <v>LINGFIELD PARK</v>
      </c>
      <c r="E155" s="39" t="str">
        <f>IFERROR(VLOOKUP($A155,'Raw - F'!$B:$Q,9,FALSE),"")</f>
        <v>Hcap</v>
      </c>
      <c r="F155" s="39" t="str">
        <f>SUBSTITUTE(IFERROR(VLOOKUP($A155,'Raw - F'!$B:$N,13,FALSE),""),"0","")</f>
        <v>3O</v>
      </c>
      <c r="G155" s="39" t="str">
        <f>SUBSTITUTE(IFERROR(VLOOKUP($A155,'Raw - F'!$B:$N,10,FALSE),""),"0","")</f>
        <v/>
      </c>
      <c r="H155" s="39">
        <f>IFERROR(VLOOKUP($A155,'Raw - F'!$B:$N,8,FALSE),"")</f>
        <v>5</v>
      </c>
      <c r="I155" s="39" t="str">
        <f>IFERROR(VLOOKUP($A155,'Raw - F'!$B:$V,21,FALSE),"")</f>
        <v>51-70</v>
      </c>
      <c r="J155" s="39" t="str">
        <f>IFERROR(VLOOKUP($A155,'Raw - F'!$B:$O,14,FALSE),"")</f>
        <v>A</v>
      </c>
      <c r="K155" s="39" t="str">
        <f>IFERROR(VLOOKUP($A155,'Raw - F'!$B:$O,6,FALSE),"")</f>
        <v>8F</v>
      </c>
    </row>
    <row r="156" spans="1:11" x14ac:dyDescent="0.35">
      <c r="A156">
        <v>147</v>
      </c>
      <c r="B156" s="40">
        <f>IFERROR(VLOOKUP($A156,'Raw - F'!$B:$Q,2,FALSE),"")</f>
        <v>43990</v>
      </c>
      <c r="C156" s="39" t="str">
        <f>IFERROR(VLOOKUP($A156,'Raw - F'!$B:$Q,4,FALSE),"")</f>
        <v>South</v>
      </c>
      <c r="D156" s="39" t="str">
        <f>IFERROR(VLOOKUP($A156,'Raw - F'!$B:$Q,3,FALSE),"")</f>
        <v>LINGFIELD PARK</v>
      </c>
      <c r="E156" s="39" t="str">
        <f>IFERROR(VLOOKUP($A156,'Raw - F'!$B:$Q,9,FALSE),"")</f>
        <v>Hcap</v>
      </c>
      <c r="F156" s="39" t="str">
        <f>SUBSTITUTE(IFERROR(VLOOKUP($A156,'Raw - F'!$B:$N,13,FALSE),""),"0","")</f>
        <v>4+</v>
      </c>
      <c r="G156" s="39" t="str">
        <f>SUBSTITUTE(IFERROR(VLOOKUP($A156,'Raw - F'!$B:$N,10,FALSE),""),"0","")</f>
        <v/>
      </c>
      <c r="H156" s="39">
        <f>IFERROR(VLOOKUP($A156,'Raw - F'!$B:$N,8,FALSE),"")</f>
        <v>6</v>
      </c>
      <c r="I156" s="39" t="str">
        <f>IFERROR(VLOOKUP($A156,'Raw - F'!$B:$V,21,FALSE),"")</f>
        <v>46-65</v>
      </c>
      <c r="J156" s="39" t="str">
        <f>IFERROR(VLOOKUP($A156,'Raw - F'!$B:$O,14,FALSE),"")</f>
        <v>A</v>
      </c>
      <c r="K156" s="39" t="str">
        <f>IFERROR(VLOOKUP($A156,'Raw - F'!$B:$O,6,FALSE),"")</f>
        <v>10F</v>
      </c>
    </row>
    <row r="157" spans="1:11" x14ac:dyDescent="0.35">
      <c r="A157">
        <v>148</v>
      </c>
      <c r="B157" s="40">
        <f>IFERROR(VLOOKUP($A157,'Raw - F'!$B:$Q,2,FALSE),"")</f>
        <v>43990</v>
      </c>
      <c r="C157" s="39" t="str">
        <f>IFERROR(VLOOKUP($A157,'Raw - F'!$B:$Q,4,FALSE),"")</f>
        <v>South</v>
      </c>
      <c r="D157" s="39" t="str">
        <f>IFERROR(VLOOKUP($A157,'Raw - F'!$B:$Q,3,FALSE),"")</f>
        <v>LINGFIELD PARK</v>
      </c>
      <c r="E157" s="39" t="str">
        <f>IFERROR(VLOOKUP($A157,'Raw - F'!$B:$Q,9,FALSE),"")</f>
        <v>Hcap</v>
      </c>
      <c r="F157" s="39" t="str">
        <f>SUBSTITUTE(IFERROR(VLOOKUP($A157,'Raw - F'!$B:$N,13,FALSE),""),"0","")</f>
        <v>4+</v>
      </c>
      <c r="G157" s="39" t="str">
        <f>SUBSTITUTE(IFERROR(VLOOKUP($A157,'Raw - F'!$B:$N,10,FALSE),""),"0","")</f>
        <v/>
      </c>
      <c r="H157" s="39">
        <f>IFERROR(VLOOKUP($A157,'Raw - F'!$B:$N,8,FALSE),"")</f>
        <v>4</v>
      </c>
      <c r="I157" s="39" t="str">
        <f>IFERROR(VLOOKUP($A157,'Raw - F'!$B:$V,21,FALSE),"")</f>
        <v>66-85</v>
      </c>
      <c r="J157" s="39" t="str">
        <f>IFERROR(VLOOKUP($A157,'Raw - F'!$B:$O,14,FALSE),"")</f>
        <v>A</v>
      </c>
      <c r="K157" s="39" t="str">
        <f>IFERROR(VLOOKUP($A157,'Raw - F'!$B:$O,6,FALSE),"")</f>
        <v>12F</v>
      </c>
    </row>
    <row r="158" spans="1:11" x14ac:dyDescent="0.35">
      <c r="A158">
        <v>149</v>
      </c>
      <c r="B158" s="40">
        <f>IFERROR(VLOOKUP($A158,'Raw - F'!$B:$Q,2,FALSE),"")</f>
        <v>43990</v>
      </c>
      <c r="C158" s="39" t="str">
        <f>IFERROR(VLOOKUP($A158,'Raw - F'!$B:$Q,4,FALSE),"")</f>
        <v>South</v>
      </c>
      <c r="D158" s="39" t="str">
        <f>IFERROR(VLOOKUP($A158,'Raw - F'!$B:$Q,3,FALSE),"")</f>
        <v>LINGFIELD PARK</v>
      </c>
      <c r="E158" s="39" t="str">
        <f>IFERROR(VLOOKUP($A158,'Raw - F'!$B:$Q,9,FALSE),"")</f>
        <v>Hcap</v>
      </c>
      <c r="F158" s="39" t="str">
        <f>SUBSTITUTE(IFERROR(VLOOKUP($A158,'Raw - F'!$B:$N,13,FALSE),""),"0","")</f>
        <v>4+</v>
      </c>
      <c r="G158" s="39" t="str">
        <f>SUBSTITUTE(IFERROR(VLOOKUP($A158,'Raw - F'!$B:$N,10,FALSE),""),"0","")</f>
        <v/>
      </c>
      <c r="H158" s="39">
        <f>IFERROR(VLOOKUP($A158,'Raw - F'!$B:$N,8,FALSE),"")</f>
        <v>6</v>
      </c>
      <c r="I158" s="39" t="str">
        <f>IFERROR(VLOOKUP($A158,'Raw - F'!$B:$V,21,FALSE),"")</f>
        <v>46-60</v>
      </c>
      <c r="J158" s="39" t="str">
        <f>IFERROR(VLOOKUP($A158,'Raw - F'!$B:$O,14,FALSE),"")</f>
        <v>A</v>
      </c>
      <c r="K158" s="39" t="str">
        <f>IFERROR(VLOOKUP($A158,'Raw - F'!$B:$O,6,FALSE),"")</f>
        <v>14F</v>
      </c>
    </row>
    <row r="159" spans="1:11" x14ac:dyDescent="0.35">
      <c r="A159">
        <v>150</v>
      </c>
      <c r="B159" s="40" t="str">
        <f>IFERROR(VLOOKUP($A159,'Raw - F'!$B:$Q,2,FALSE),"")</f>
        <v/>
      </c>
      <c r="C159" s="39" t="str">
        <f>IFERROR(VLOOKUP($A159,'Raw - F'!$B:$Q,4,FALSE),"")</f>
        <v/>
      </c>
      <c r="D159" s="39" t="str">
        <f>IFERROR(VLOOKUP($A159,'Raw - F'!$B:$Q,3,FALSE),"")</f>
        <v/>
      </c>
      <c r="E159" s="39" t="str">
        <f>IFERROR(VLOOKUP($A159,'Raw - F'!$B:$Q,9,FALSE),"")</f>
        <v/>
      </c>
      <c r="F159" s="39" t="str">
        <f>SUBSTITUTE(IFERROR(VLOOKUP($A159,'Raw - F'!$B:$N,13,FALSE),""),"0","")</f>
        <v/>
      </c>
      <c r="G159" s="39" t="str">
        <f>SUBSTITUTE(IFERROR(VLOOKUP($A159,'Raw - F'!$B:$N,10,FALSE),""),"0","")</f>
        <v/>
      </c>
      <c r="H159" s="39" t="str">
        <f>IFERROR(VLOOKUP($A159,'Raw - F'!$B:$N,8,FALSE),"")</f>
        <v/>
      </c>
      <c r="I159" s="39" t="str">
        <f>IFERROR(VLOOKUP($A159,'Raw - F'!$B:$V,21,FALSE),"")</f>
        <v/>
      </c>
      <c r="J159" s="39" t="str">
        <f>IFERROR(VLOOKUP($A159,'Raw - F'!$B:$O,14,FALSE),"")</f>
        <v/>
      </c>
      <c r="K159" s="39" t="str">
        <f>IFERROR(VLOOKUP($A159,'Raw - F'!$B:$O,6,FALSE),"")</f>
        <v/>
      </c>
    </row>
  </sheetData>
  <mergeCells count="1">
    <mergeCell ref="B1:G8"/>
  </mergeCells>
  <conditionalFormatting sqref="E10:E159">
    <cfRule type="expression" dxfId="11" priority="1">
      <formula>$E10="F"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63500</xdr:colOff>
                    <xdr:row>3</xdr:row>
                    <xdr:rowOff>82550</xdr:rowOff>
                  </from>
                  <to>
                    <xdr:col>1</xdr:col>
                    <xdr:colOff>692150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WFA">
                <anchor moveWithCells="1">
                  <from>
                    <xdr:col>1</xdr:col>
                    <xdr:colOff>63500</xdr:colOff>
                    <xdr:row>5</xdr:row>
                    <xdr:rowOff>101600</xdr:rowOff>
                  </from>
                  <to>
                    <xdr:col>1</xdr:col>
                    <xdr:colOff>692150</xdr:colOff>
                    <xdr:row>6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6350</xdr:colOff>
                    <xdr:row>1</xdr:row>
                    <xdr:rowOff>120650</xdr:rowOff>
                  </from>
                  <to>
                    <xdr:col>3</xdr:col>
                    <xdr:colOff>800100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25400</xdr:colOff>
                    <xdr:row>3</xdr:row>
                    <xdr:rowOff>152400</xdr:rowOff>
                  </from>
                  <to>
                    <xdr:col>3</xdr:col>
                    <xdr:colOff>806450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</xdr:col>
                    <xdr:colOff>31750</xdr:colOff>
                    <xdr:row>5</xdr:row>
                    <xdr:rowOff>184150</xdr:rowOff>
                  </from>
                  <to>
                    <xdr:col>3</xdr:col>
                    <xdr:colOff>825500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</xdr:col>
                    <xdr:colOff>444500</xdr:colOff>
                    <xdr:row>1</xdr:row>
                    <xdr:rowOff>101600</xdr:rowOff>
                  </from>
                  <to>
                    <xdr:col>6</xdr:col>
                    <xdr:colOff>533400</xdr:colOff>
                    <xdr:row>2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5</xdr:col>
                    <xdr:colOff>450850</xdr:colOff>
                    <xdr:row>3</xdr:row>
                    <xdr:rowOff>146050</xdr:rowOff>
                  </from>
                  <to>
                    <xdr:col>6</xdr:col>
                    <xdr:colOff>527050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4</xdr:col>
                    <xdr:colOff>495300</xdr:colOff>
                    <xdr:row>1</xdr:row>
                    <xdr:rowOff>44450</xdr:rowOff>
                  </from>
                  <to>
                    <xdr:col>5</xdr:col>
                    <xdr:colOff>215900</xdr:colOff>
                    <xdr:row>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495300</xdr:colOff>
                    <xdr:row>2</xdr:row>
                    <xdr:rowOff>76200</xdr:rowOff>
                  </from>
                  <to>
                    <xdr:col>5</xdr:col>
                    <xdr:colOff>215900</xdr:colOff>
                    <xdr:row>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4</xdr:col>
                    <xdr:colOff>495300</xdr:colOff>
                    <xdr:row>3</xdr:row>
                    <xdr:rowOff>101600</xdr:rowOff>
                  </from>
                  <to>
                    <xdr:col>5</xdr:col>
                    <xdr:colOff>215900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4</xdr:col>
                    <xdr:colOff>495300</xdr:colOff>
                    <xdr:row>4</xdr:row>
                    <xdr:rowOff>114300</xdr:rowOff>
                  </from>
                  <to>
                    <xdr:col>5</xdr:col>
                    <xdr:colOff>215900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4</xdr:col>
                    <xdr:colOff>495300</xdr:colOff>
                    <xdr:row>5</xdr:row>
                    <xdr:rowOff>114300</xdr:rowOff>
                  </from>
                  <to>
                    <xdr:col>5</xdr:col>
                    <xdr:colOff>215900</xdr:colOff>
                    <xdr:row>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4</xdr:col>
                    <xdr:colOff>495300</xdr:colOff>
                    <xdr:row>6</xdr:row>
                    <xdr:rowOff>120650</xdr:rowOff>
                  </from>
                  <to>
                    <xdr:col>5</xdr:col>
                    <xdr:colOff>260350</xdr:colOff>
                    <xdr:row>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5</xdr:col>
                    <xdr:colOff>444500</xdr:colOff>
                    <xdr:row>0</xdr:row>
                    <xdr:rowOff>63500</xdr:rowOff>
                  </from>
                  <to>
                    <xdr:col>6</xdr:col>
                    <xdr:colOff>533400</xdr:colOff>
                    <xdr:row>1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4</xdr:col>
                    <xdr:colOff>495300</xdr:colOff>
                    <xdr:row>0</xdr:row>
                    <xdr:rowOff>38100</xdr:rowOff>
                  </from>
                  <to>
                    <xdr:col>5</xdr:col>
                    <xdr:colOff>215900</xdr:colOff>
                    <xdr:row>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8</xdr:col>
                    <xdr:colOff>603250</xdr:colOff>
                    <xdr:row>3</xdr:row>
                    <xdr:rowOff>38100</xdr:rowOff>
                  </from>
                  <to>
                    <xdr:col>10</xdr:col>
                    <xdr:colOff>184150</xdr:colOff>
                    <xdr:row>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603250</xdr:colOff>
                    <xdr:row>4</xdr:row>
                    <xdr:rowOff>114300</xdr:rowOff>
                  </from>
                  <to>
                    <xdr:col>10</xdr:col>
                    <xdr:colOff>190500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609600</xdr:colOff>
                    <xdr:row>5</xdr:row>
                    <xdr:rowOff>177800</xdr:rowOff>
                  </from>
                  <to>
                    <xdr:col>10</xdr:col>
                    <xdr:colOff>196850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5</xdr:col>
                    <xdr:colOff>450850</xdr:colOff>
                    <xdr:row>6</xdr:row>
                    <xdr:rowOff>38100</xdr:rowOff>
                  </from>
                  <to>
                    <xdr:col>6</xdr:col>
                    <xdr:colOff>527050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5</xdr:col>
                    <xdr:colOff>444500</xdr:colOff>
                    <xdr:row>5</xdr:row>
                    <xdr:rowOff>0</xdr:rowOff>
                  </from>
                  <to>
                    <xdr:col>6</xdr:col>
                    <xdr:colOff>520700</xdr:colOff>
                    <xdr:row>6</xdr:row>
                    <xdr:rowOff>6350</xdr:rowOff>
                  </to>
                </anchor>
              </controlPr>
            </control>
          </mc:Choice>
        </mc:AlternateContent>
      </controls>
    </mc:Choice>
  </mc:AlternateContent>
  <tableParts count="1">
    <tablePart r:id="rId2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21CC08-D874-486A-82A2-D5BD9E64A522}">
          <x14:formula1>
            <xm:f>lists!$G$2:$G$13</xm:f>
          </x14:formula1>
          <xm:sqref>J1:J2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ACA8F-9220-4509-B5F0-5E19A4E3542C}">
  <dimension ref="A1:X62"/>
  <sheetViews>
    <sheetView workbookViewId="0">
      <selection activeCell="U1" sqref="U1:X62"/>
    </sheetView>
  </sheetViews>
  <sheetFormatPr defaultRowHeight="14.5" x14ac:dyDescent="0.35"/>
  <sheetData>
    <row r="1" spans="1:24" x14ac:dyDescent="0.35">
      <c r="U1" t="s">
        <v>145</v>
      </c>
      <c r="V1" t="s">
        <v>146</v>
      </c>
      <c r="W1" t="s">
        <v>147</v>
      </c>
      <c r="X1" t="s">
        <v>2</v>
      </c>
    </row>
    <row r="2" spans="1:24" x14ac:dyDescent="0.35">
      <c r="B2" t="s">
        <v>32</v>
      </c>
      <c r="C2" t="b">
        <v>1</v>
      </c>
      <c r="D2" t="b">
        <v>1</v>
      </c>
      <c r="G2">
        <v>5</v>
      </c>
      <c r="J2" t="s">
        <v>66</v>
      </c>
      <c r="M2" t="s">
        <v>67</v>
      </c>
      <c r="N2" t="s">
        <v>68</v>
      </c>
      <c r="O2" t="s">
        <v>69</v>
      </c>
      <c r="Q2" t="s">
        <v>70</v>
      </c>
      <c r="R2">
        <v>1</v>
      </c>
      <c r="U2">
        <v>1</v>
      </c>
      <c r="V2" t="s">
        <v>148</v>
      </c>
      <c r="W2" t="s">
        <v>149</v>
      </c>
      <c r="X2" t="s">
        <v>29</v>
      </c>
    </row>
    <row r="3" spans="1:24" x14ac:dyDescent="0.35">
      <c r="B3" t="s">
        <v>41</v>
      </c>
      <c r="C3" t="b">
        <v>1</v>
      </c>
      <c r="D3" t="b">
        <v>1</v>
      </c>
      <c r="G3">
        <v>6</v>
      </c>
      <c r="J3" t="s">
        <v>71</v>
      </c>
      <c r="K3">
        <v>1</v>
      </c>
      <c r="M3" t="s">
        <v>72</v>
      </c>
      <c r="N3" t="s">
        <v>73</v>
      </c>
      <c r="O3" t="s">
        <v>74</v>
      </c>
      <c r="Q3" t="s">
        <v>75</v>
      </c>
      <c r="R3">
        <v>2</v>
      </c>
      <c r="U3">
        <v>3</v>
      </c>
      <c r="V3" t="s">
        <v>150</v>
      </c>
      <c r="W3" t="s">
        <v>151</v>
      </c>
      <c r="X3" t="s">
        <v>49</v>
      </c>
    </row>
    <row r="4" spans="1:24" x14ac:dyDescent="0.35">
      <c r="B4" t="s">
        <v>43</v>
      </c>
      <c r="C4" t="b">
        <v>1</v>
      </c>
      <c r="G4">
        <v>7</v>
      </c>
      <c r="J4" t="s">
        <v>74</v>
      </c>
      <c r="K4">
        <v>2</v>
      </c>
      <c r="M4" t="s">
        <v>76</v>
      </c>
      <c r="N4" t="s">
        <v>77</v>
      </c>
      <c r="O4" t="s">
        <v>78</v>
      </c>
      <c r="Q4" t="s">
        <v>79</v>
      </c>
      <c r="R4">
        <v>3</v>
      </c>
      <c r="U4">
        <v>4</v>
      </c>
      <c r="V4" t="s">
        <v>152</v>
      </c>
      <c r="W4" t="s">
        <v>153</v>
      </c>
      <c r="X4" t="s">
        <v>55</v>
      </c>
    </row>
    <row r="5" spans="1:24" x14ac:dyDescent="0.35">
      <c r="B5" t="s">
        <v>44</v>
      </c>
      <c r="C5" t="b">
        <v>1</v>
      </c>
      <c r="G5">
        <v>8</v>
      </c>
      <c r="J5" t="s">
        <v>77</v>
      </c>
      <c r="K5">
        <v>3</v>
      </c>
      <c r="M5" t="s">
        <v>80</v>
      </c>
      <c r="N5" t="s">
        <v>81</v>
      </c>
      <c r="O5" t="s">
        <v>82</v>
      </c>
      <c r="Q5" t="s">
        <v>83</v>
      </c>
      <c r="R5">
        <v>4</v>
      </c>
      <c r="U5">
        <v>5</v>
      </c>
      <c r="V5" t="s">
        <v>154</v>
      </c>
      <c r="W5" t="s">
        <v>65</v>
      </c>
      <c r="X5" t="s">
        <v>49</v>
      </c>
    </row>
    <row r="6" spans="1:24" x14ac:dyDescent="0.35">
      <c r="B6" t="s">
        <v>84</v>
      </c>
      <c r="C6" t="b">
        <v>1</v>
      </c>
      <c r="G6">
        <v>9</v>
      </c>
      <c r="J6" t="s">
        <v>85</v>
      </c>
      <c r="K6">
        <v>4</v>
      </c>
      <c r="Q6" t="s">
        <v>86</v>
      </c>
      <c r="R6">
        <v>5</v>
      </c>
      <c r="U6">
        <v>7</v>
      </c>
      <c r="V6" t="s">
        <v>155</v>
      </c>
      <c r="W6" t="s">
        <v>48</v>
      </c>
      <c r="X6" t="s">
        <v>49</v>
      </c>
    </row>
    <row r="7" spans="1:24" x14ac:dyDescent="0.35">
      <c r="B7" t="s">
        <v>35</v>
      </c>
      <c r="C7" t="b">
        <v>1</v>
      </c>
      <c r="D7" t="b">
        <v>1</v>
      </c>
      <c r="G7">
        <v>10</v>
      </c>
      <c r="M7" t="s">
        <v>87</v>
      </c>
      <c r="Q7" t="s">
        <v>88</v>
      </c>
      <c r="R7">
        <v>6</v>
      </c>
      <c r="U7">
        <v>8</v>
      </c>
      <c r="V7" t="s">
        <v>156</v>
      </c>
      <c r="W7" t="s">
        <v>157</v>
      </c>
      <c r="X7" t="s">
        <v>49</v>
      </c>
    </row>
    <row r="8" spans="1:24" x14ac:dyDescent="0.35">
      <c r="B8" t="s">
        <v>53</v>
      </c>
      <c r="C8" t="b">
        <v>1</v>
      </c>
      <c r="D8" t="b">
        <v>1</v>
      </c>
      <c r="G8">
        <v>11</v>
      </c>
      <c r="M8" t="s">
        <v>67</v>
      </c>
      <c r="Q8" t="s">
        <v>89</v>
      </c>
      <c r="R8">
        <v>2</v>
      </c>
      <c r="U8">
        <v>9</v>
      </c>
      <c r="V8" t="s">
        <v>158</v>
      </c>
      <c r="W8" t="s">
        <v>158</v>
      </c>
      <c r="X8" t="s">
        <v>55</v>
      </c>
    </row>
    <row r="9" spans="1:24" x14ac:dyDescent="0.35">
      <c r="G9">
        <v>12</v>
      </c>
      <c r="M9" t="s">
        <v>72</v>
      </c>
      <c r="U9">
        <v>11</v>
      </c>
      <c r="V9" t="s">
        <v>159</v>
      </c>
      <c r="W9" t="s">
        <v>137</v>
      </c>
      <c r="X9" t="s">
        <v>29</v>
      </c>
    </row>
    <row r="10" spans="1:24" x14ac:dyDescent="0.35">
      <c r="G10">
        <v>13</v>
      </c>
      <c r="M10" t="s">
        <v>76</v>
      </c>
      <c r="U10">
        <v>12</v>
      </c>
      <c r="V10" t="s">
        <v>160</v>
      </c>
      <c r="W10" t="s">
        <v>161</v>
      </c>
      <c r="X10" t="s">
        <v>49</v>
      </c>
    </row>
    <row r="11" spans="1:24" x14ac:dyDescent="0.35">
      <c r="A11" t="s">
        <v>6</v>
      </c>
      <c r="B11">
        <v>1</v>
      </c>
      <c r="C11" t="b">
        <v>1</v>
      </c>
      <c r="D11" t="b">
        <v>1</v>
      </c>
      <c r="G11">
        <v>14</v>
      </c>
      <c r="M11" t="s">
        <v>80</v>
      </c>
      <c r="U11">
        <v>13</v>
      </c>
      <c r="V11" t="s">
        <v>144</v>
      </c>
      <c r="W11" t="s">
        <v>162</v>
      </c>
      <c r="X11" t="s">
        <v>49</v>
      </c>
    </row>
    <row r="12" spans="1:24" x14ac:dyDescent="0.35">
      <c r="A12" t="s">
        <v>6</v>
      </c>
      <c r="B12">
        <v>2</v>
      </c>
      <c r="C12" t="b">
        <v>1</v>
      </c>
      <c r="D12" t="b">
        <v>1</v>
      </c>
      <c r="G12">
        <v>15</v>
      </c>
      <c r="U12">
        <v>14</v>
      </c>
      <c r="V12" t="s">
        <v>163</v>
      </c>
      <c r="W12" t="s">
        <v>164</v>
      </c>
      <c r="X12" t="s">
        <v>29</v>
      </c>
    </row>
    <row r="13" spans="1:24" x14ac:dyDescent="0.35">
      <c r="A13" t="s">
        <v>6</v>
      </c>
      <c r="B13">
        <v>3</v>
      </c>
      <c r="C13" t="b">
        <v>1</v>
      </c>
      <c r="D13" t="b">
        <v>1</v>
      </c>
      <c r="G13">
        <v>16</v>
      </c>
      <c r="U13">
        <v>15</v>
      </c>
      <c r="V13" t="s">
        <v>165</v>
      </c>
      <c r="W13" t="s">
        <v>165</v>
      </c>
      <c r="X13" t="s">
        <v>55</v>
      </c>
    </row>
    <row r="14" spans="1:24" x14ac:dyDescent="0.35">
      <c r="A14" t="s">
        <v>6</v>
      </c>
      <c r="B14">
        <v>4</v>
      </c>
      <c r="C14" t="b">
        <v>1</v>
      </c>
      <c r="D14" t="b">
        <v>1</v>
      </c>
      <c r="U14">
        <v>16</v>
      </c>
      <c r="V14" t="s">
        <v>166</v>
      </c>
      <c r="W14" t="s">
        <v>166</v>
      </c>
      <c r="X14" t="s">
        <v>55</v>
      </c>
    </row>
    <row r="15" spans="1:24" x14ac:dyDescent="0.35">
      <c r="A15" t="s">
        <v>6</v>
      </c>
      <c r="B15">
        <v>5</v>
      </c>
      <c r="C15" t="b">
        <v>1</v>
      </c>
      <c r="D15" t="b">
        <v>1</v>
      </c>
      <c r="U15">
        <v>17</v>
      </c>
      <c r="V15" t="s">
        <v>167</v>
      </c>
      <c r="W15" t="s">
        <v>167</v>
      </c>
      <c r="X15" t="s">
        <v>29</v>
      </c>
    </row>
    <row r="16" spans="1:24" x14ac:dyDescent="0.35">
      <c r="A16" t="s">
        <v>6</v>
      </c>
      <c r="B16">
        <v>6</v>
      </c>
      <c r="C16" t="b">
        <v>1</v>
      </c>
      <c r="D16" t="b">
        <v>1</v>
      </c>
      <c r="U16">
        <v>18</v>
      </c>
      <c r="V16" t="s">
        <v>168</v>
      </c>
      <c r="W16" t="s">
        <v>168</v>
      </c>
      <c r="X16" t="s">
        <v>55</v>
      </c>
    </row>
    <row r="17" spans="1:24" x14ac:dyDescent="0.35">
      <c r="A17" t="s">
        <v>6</v>
      </c>
      <c r="B17">
        <v>7</v>
      </c>
      <c r="C17" t="b">
        <v>1</v>
      </c>
      <c r="U17">
        <v>19</v>
      </c>
      <c r="V17" t="s">
        <v>169</v>
      </c>
      <c r="W17" t="s">
        <v>169</v>
      </c>
      <c r="X17" t="s">
        <v>29</v>
      </c>
    </row>
    <row r="18" spans="1:24" x14ac:dyDescent="0.35">
      <c r="B18" t="s">
        <v>90</v>
      </c>
      <c r="C18" t="b">
        <v>1</v>
      </c>
      <c r="U18">
        <v>20</v>
      </c>
      <c r="V18" t="s">
        <v>170</v>
      </c>
      <c r="W18" t="s">
        <v>170</v>
      </c>
      <c r="X18" t="s">
        <v>49</v>
      </c>
    </row>
    <row r="19" spans="1:24" x14ac:dyDescent="0.35">
      <c r="B19" t="s">
        <v>91</v>
      </c>
      <c r="C19" t="b">
        <v>1</v>
      </c>
      <c r="U19">
        <v>21</v>
      </c>
      <c r="V19" t="s">
        <v>171</v>
      </c>
      <c r="W19" t="s">
        <v>171</v>
      </c>
      <c r="X19" t="s">
        <v>29</v>
      </c>
    </row>
    <row r="20" spans="1:24" x14ac:dyDescent="0.35">
      <c r="B20" t="s">
        <v>92</v>
      </c>
      <c r="C20" t="b">
        <v>1</v>
      </c>
      <c r="U20">
        <v>22</v>
      </c>
      <c r="V20" t="s">
        <v>122</v>
      </c>
      <c r="W20" t="s">
        <v>122</v>
      </c>
      <c r="X20" t="s">
        <v>55</v>
      </c>
    </row>
    <row r="21" spans="1:24" x14ac:dyDescent="0.35">
      <c r="B21" t="s">
        <v>93</v>
      </c>
      <c r="C21" t="b">
        <v>1</v>
      </c>
      <c r="U21">
        <v>23</v>
      </c>
      <c r="V21" t="s">
        <v>172</v>
      </c>
      <c r="W21" t="s">
        <v>172</v>
      </c>
      <c r="X21" t="s">
        <v>55</v>
      </c>
    </row>
    <row r="22" spans="1:24" x14ac:dyDescent="0.35">
      <c r="U22">
        <v>24</v>
      </c>
      <c r="V22" t="s">
        <v>173</v>
      </c>
      <c r="W22" t="s">
        <v>173</v>
      </c>
      <c r="X22" t="s">
        <v>49</v>
      </c>
    </row>
    <row r="23" spans="1:24" x14ac:dyDescent="0.35">
      <c r="B23" t="s">
        <v>29</v>
      </c>
      <c r="C23" t="b">
        <v>1</v>
      </c>
      <c r="D23" t="b">
        <v>1</v>
      </c>
      <c r="U23">
        <v>25</v>
      </c>
      <c r="V23" t="s">
        <v>174</v>
      </c>
      <c r="W23" t="s">
        <v>174</v>
      </c>
      <c r="X23" t="s">
        <v>49</v>
      </c>
    </row>
    <row r="24" spans="1:24" x14ac:dyDescent="0.35">
      <c r="B24" t="s">
        <v>55</v>
      </c>
      <c r="C24" t="b">
        <v>1</v>
      </c>
      <c r="D24" t="b">
        <v>1</v>
      </c>
      <c r="U24">
        <v>26</v>
      </c>
      <c r="V24" t="s">
        <v>175</v>
      </c>
      <c r="W24" t="s">
        <v>175</v>
      </c>
      <c r="X24" t="s">
        <v>55</v>
      </c>
    </row>
    <row r="25" spans="1:24" x14ac:dyDescent="0.35">
      <c r="B25" t="s">
        <v>49</v>
      </c>
      <c r="C25" t="b">
        <v>1</v>
      </c>
      <c r="D25" t="b">
        <v>1</v>
      </c>
      <c r="U25">
        <v>27</v>
      </c>
      <c r="V25" t="s">
        <v>176</v>
      </c>
      <c r="W25" t="s">
        <v>176</v>
      </c>
      <c r="X25" t="s">
        <v>29</v>
      </c>
    </row>
    <row r="26" spans="1:24" x14ac:dyDescent="0.35">
      <c r="U26">
        <v>28</v>
      </c>
      <c r="V26" t="s">
        <v>177</v>
      </c>
      <c r="W26" t="s">
        <v>177</v>
      </c>
      <c r="X26" t="s">
        <v>55</v>
      </c>
    </row>
    <row r="27" spans="1:24" x14ac:dyDescent="0.35">
      <c r="B27" t="s">
        <v>42</v>
      </c>
      <c r="C27" t="b">
        <v>1</v>
      </c>
      <c r="D27" t="b">
        <v>1</v>
      </c>
      <c r="U27">
        <v>30</v>
      </c>
      <c r="V27" t="s">
        <v>178</v>
      </c>
      <c r="W27" t="s">
        <v>178</v>
      </c>
      <c r="X27" t="s">
        <v>29</v>
      </c>
    </row>
    <row r="28" spans="1:24" x14ac:dyDescent="0.35">
      <c r="B28" t="s">
        <v>51</v>
      </c>
      <c r="C28" t="b">
        <v>1</v>
      </c>
      <c r="D28" t="b">
        <v>1</v>
      </c>
      <c r="U28">
        <v>31</v>
      </c>
      <c r="V28" t="s">
        <v>179</v>
      </c>
      <c r="W28" t="s">
        <v>179</v>
      </c>
      <c r="X28" t="s">
        <v>55</v>
      </c>
    </row>
    <row r="29" spans="1:24" x14ac:dyDescent="0.35">
      <c r="B29" t="s">
        <v>94</v>
      </c>
      <c r="C29" t="b">
        <v>1</v>
      </c>
      <c r="D29" t="b">
        <v>1</v>
      </c>
      <c r="U29">
        <v>32</v>
      </c>
      <c r="V29" t="s">
        <v>180</v>
      </c>
      <c r="W29" t="s">
        <v>180</v>
      </c>
      <c r="X29" t="s">
        <v>55</v>
      </c>
    </row>
    <row r="30" spans="1:24" x14ac:dyDescent="0.35">
      <c r="U30">
        <v>33</v>
      </c>
      <c r="V30" t="s">
        <v>181</v>
      </c>
      <c r="W30" t="s">
        <v>181</v>
      </c>
      <c r="X30" t="s">
        <v>49</v>
      </c>
    </row>
    <row r="31" spans="1:24" x14ac:dyDescent="0.35">
      <c r="U31">
        <v>34</v>
      </c>
      <c r="V31" t="s">
        <v>182</v>
      </c>
      <c r="W31" t="s">
        <v>182</v>
      </c>
      <c r="X31" t="s">
        <v>49</v>
      </c>
    </row>
    <row r="32" spans="1:24" x14ac:dyDescent="0.35">
      <c r="U32">
        <v>35</v>
      </c>
      <c r="V32" t="s">
        <v>183</v>
      </c>
      <c r="W32" t="s">
        <v>183</v>
      </c>
      <c r="X32" t="s">
        <v>49</v>
      </c>
    </row>
    <row r="33" spans="21:24" x14ac:dyDescent="0.35">
      <c r="U33">
        <v>36</v>
      </c>
      <c r="V33" t="s">
        <v>184</v>
      </c>
      <c r="W33" t="s">
        <v>184</v>
      </c>
      <c r="X33" t="s">
        <v>29</v>
      </c>
    </row>
    <row r="34" spans="21:24" x14ac:dyDescent="0.35">
      <c r="U34">
        <v>37</v>
      </c>
      <c r="V34" t="s">
        <v>185</v>
      </c>
      <c r="W34" t="s">
        <v>185</v>
      </c>
      <c r="X34" t="s">
        <v>55</v>
      </c>
    </row>
    <row r="35" spans="21:24" x14ac:dyDescent="0.35">
      <c r="U35">
        <v>38</v>
      </c>
      <c r="V35" t="s">
        <v>186</v>
      </c>
      <c r="W35" t="s">
        <v>186</v>
      </c>
      <c r="X35" t="s">
        <v>29</v>
      </c>
    </row>
    <row r="36" spans="21:24" x14ac:dyDescent="0.35">
      <c r="U36">
        <v>39</v>
      </c>
      <c r="V36" t="s">
        <v>187</v>
      </c>
      <c r="W36" t="s">
        <v>187</v>
      </c>
      <c r="X36" t="s">
        <v>49</v>
      </c>
    </row>
    <row r="37" spans="21:24" x14ac:dyDescent="0.35">
      <c r="U37">
        <v>40</v>
      </c>
      <c r="V37" t="s">
        <v>188</v>
      </c>
      <c r="W37" t="s">
        <v>188</v>
      </c>
      <c r="X37" t="s">
        <v>29</v>
      </c>
    </row>
    <row r="38" spans="21:24" x14ac:dyDescent="0.35">
      <c r="U38">
        <v>41</v>
      </c>
      <c r="V38" t="s">
        <v>189</v>
      </c>
      <c r="W38" t="s">
        <v>189</v>
      </c>
      <c r="X38" t="s">
        <v>29</v>
      </c>
    </row>
    <row r="39" spans="21:24" x14ac:dyDescent="0.35">
      <c r="U39">
        <v>42</v>
      </c>
      <c r="V39" t="s">
        <v>59</v>
      </c>
      <c r="W39" t="s">
        <v>59</v>
      </c>
      <c r="X39" t="s">
        <v>55</v>
      </c>
    </row>
    <row r="40" spans="21:24" x14ac:dyDescent="0.35">
      <c r="U40">
        <v>43</v>
      </c>
      <c r="V40" t="s">
        <v>190</v>
      </c>
      <c r="W40" t="s">
        <v>190</v>
      </c>
      <c r="X40" t="s">
        <v>55</v>
      </c>
    </row>
    <row r="41" spans="21:24" x14ac:dyDescent="0.35">
      <c r="U41">
        <v>44</v>
      </c>
      <c r="V41" t="s">
        <v>191</v>
      </c>
      <c r="W41" t="s">
        <v>191</v>
      </c>
      <c r="X41" t="s">
        <v>49</v>
      </c>
    </row>
    <row r="42" spans="21:24" x14ac:dyDescent="0.35">
      <c r="U42">
        <v>45</v>
      </c>
      <c r="V42" t="s">
        <v>192</v>
      </c>
      <c r="W42" t="s">
        <v>192</v>
      </c>
      <c r="X42" t="s">
        <v>29</v>
      </c>
    </row>
    <row r="43" spans="21:24" x14ac:dyDescent="0.35">
      <c r="U43">
        <v>46</v>
      </c>
      <c r="V43" t="s">
        <v>193</v>
      </c>
      <c r="W43" t="s">
        <v>193</v>
      </c>
      <c r="X43" t="s">
        <v>49</v>
      </c>
    </row>
    <row r="44" spans="21:24" x14ac:dyDescent="0.35">
      <c r="U44">
        <v>47</v>
      </c>
      <c r="V44" t="s">
        <v>194</v>
      </c>
      <c r="W44" t="s">
        <v>194</v>
      </c>
      <c r="X44" t="s">
        <v>29</v>
      </c>
    </row>
    <row r="45" spans="21:24" x14ac:dyDescent="0.35">
      <c r="U45">
        <v>48</v>
      </c>
      <c r="V45" t="s">
        <v>195</v>
      </c>
      <c r="W45" t="s">
        <v>195</v>
      </c>
      <c r="X45" t="s">
        <v>55</v>
      </c>
    </row>
    <row r="46" spans="21:24" x14ac:dyDescent="0.35">
      <c r="U46">
        <v>49</v>
      </c>
      <c r="V46" t="s">
        <v>196</v>
      </c>
      <c r="W46" t="s">
        <v>196</v>
      </c>
      <c r="X46" t="s">
        <v>55</v>
      </c>
    </row>
    <row r="47" spans="21:24" x14ac:dyDescent="0.35">
      <c r="U47">
        <v>50</v>
      </c>
      <c r="V47" t="s">
        <v>197</v>
      </c>
      <c r="W47" t="s">
        <v>197</v>
      </c>
      <c r="X47" t="s">
        <v>29</v>
      </c>
    </row>
    <row r="48" spans="21:24" x14ac:dyDescent="0.35">
      <c r="U48">
        <v>51</v>
      </c>
      <c r="V48" t="s">
        <v>198</v>
      </c>
      <c r="W48" t="s">
        <v>198</v>
      </c>
      <c r="X48" t="s">
        <v>49</v>
      </c>
    </row>
    <row r="49" spans="21:24" x14ac:dyDescent="0.35">
      <c r="U49">
        <v>52</v>
      </c>
      <c r="V49" t="s">
        <v>199</v>
      </c>
      <c r="W49" t="s">
        <v>199</v>
      </c>
      <c r="X49" t="s">
        <v>29</v>
      </c>
    </row>
    <row r="50" spans="21:24" x14ac:dyDescent="0.35">
      <c r="U50">
        <v>53</v>
      </c>
      <c r="V50" t="s">
        <v>200</v>
      </c>
      <c r="W50" t="s">
        <v>200</v>
      </c>
      <c r="X50" t="s">
        <v>55</v>
      </c>
    </row>
    <row r="51" spans="21:24" x14ac:dyDescent="0.35">
      <c r="U51">
        <v>54</v>
      </c>
      <c r="V51" t="s">
        <v>201</v>
      </c>
      <c r="W51" t="s">
        <v>201</v>
      </c>
      <c r="X51" t="s">
        <v>49</v>
      </c>
    </row>
    <row r="52" spans="21:24" x14ac:dyDescent="0.35">
      <c r="U52">
        <v>55</v>
      </c>
      <c r="V52" t="s">
        <v>202</v>
      </c>
      <c r="W52" t="s">
        <v>202</v>
      </c>
      <c r="X52" t="s">
        <v>49</v>
      </c>
    </row>
    <row r="53" spans="21:24" x14ac:dyDescent="0.35">
      <c r="U53">
        <v>56</v>
      </c>
      <c r="V53" t="s">
        <v>203</v>
      </c>
      <c r="W53" t="s">
        <v>203</v>
      </c>
      <c r="X53" t="s">
        <v>49</v>
      </c>
    </row>
    <row r="54" spans="21:24" x14ac:dyDescent="0.35">
      <c r="U54">
        <v>57</v>
      </c>
      <c r="V54" t="s">
        <v>204</v>
      </c>
      <c r="W54" t="s">
        <v>204</v>
      </c>
      <c r="X54" t="s">
        <v>29</v>
      </c>
    </row>
    <row r="55" spans="21:24" x14ac:dyDescent="0.35">
      <c r="U55">
        <v>58</v>
      </c>
      <c r="V55" t="s">
        <v>205</v>
      </c>
      <c r="W55" t="s">
        <v>205</v>
      </c>
      <c r="X55" t="s">
        <v>55</v>
      </c>
    </row>
    <row r="56" spans="21:24" x14ac:dyDescent="0.35">
      <c r="U56">
        <v>59</v>
      </c>
      <c r="V56" t="s">
        <v>206</v>
      </c>
      <c r="W56" t="s">
        <v>206</v>
      </c>
      <c r="X56" t="s">
        <v>29</v>
      </c>
    </row>
    <row r="57" spans="21:24" x14ac:dyDescent="0.35">
      <c r="U57">
        <v>60</v>
      </c>
      <c r="V57" t="s">
        <v>207</v>
      </c>
      <c r="W57" t="s">
        <v>207</v>
      </c>
      <c r="X57" t="s">
        <v>49</v>
      </c>
    </row>
    <row r="58" spans="21:24" x14ac:dyDescent="0.35">
      <c r="U58">
        <v>61</v>
      </c>
      <c r="V58" t="s">
        <v>208</v>
      </c>
      <c r="W58" t="s">
        <v>208</v>
      </c>
      <c r="X58" t="s">
        <v>29</v>
      </c>
    </row>
    <row r="59" spans="21:24" x14ac:dyDescent="0.35">
      <c r="U59">
        <v>62</v>
      </c>
      <c r="V59" t="s">
        <v>209</v>
      </c>
      <c r="W59" t="s">
        <v>209</v>
      </c>
      <c r="X59" t="s">
        <v>49</v>
      </c>
    </row>
    <row r="60" spans="21:24" x14ac:dyDescent="0.35">
      <c r="U60">
        <v>63</v>
      </c>
      <c r="V60" t="s">
        <v>28</v>
      </c>
      <c r="W60" t="s">
        <v>28</v>
      </c>
      <c r="X60" t="s">
        <v>29</v>
      </c>
    </row>
    <row r="61" spans="21:24" x14ac:dyDescent="0.35">
      <c r="U61">
        <v>64</v>
      </c>
      <c r="V61" t="s">
        <v>210</v>
      </c>
      <c r="W61" t="s">
        <v>210</v>
      </c>
      <c r="X61" t="s">
        <v>29</v>
      </c>
    </row>
    <row r="62" spans="21:24" x14ac:dyDescent="0.35">
      <c r="U62">
        <v>65</v>
      </c>
      <c r="V62" t="s">
        <v>211</v>
      </c>
      <c r="W62" t="s">
        <v>211</v>
      </c>
      <c r="X62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01FCE-A068-4055-B972-98E15AD3EE47}">
  <dimension ref="A1:H16"/>
  <sheetViews>
    <sheetView workbookViewId="0">
      <selection activeCell="H2" sqref="H2:H16"/>
    </sheetView>
  </sheetViews>
  <sheetFormatPr defaultRowHeight="14.5" x14ac:dyDescent="0.35"/>
  <cols>
    <col min="1" max="1" width="10.54296875" style="16" bestFit="1" customWidth="1"/>
    <col min="6" max="6" width="12.36328125" bestFit="1" customWidth="1"/>
    <col min="8" max="8" width="19.36328125" bestFit="1" customWidth="1"/>
  </cols>
  <sheetData>
    <row r="1" spans="1:8" x14ac:dyDescent="0.35">
      <c r="A1" s="16" t="s">
        <v>0</v>
      </c>
      <c r="B1" t="s">
        <v>99</v>
      </c>
      <c r="C1" t="s">
        <v>100</v>
      </c>
      <c r="D1" t="s">
        <v>101</v>
      </c>
      <c r="E1" t="s">
        <v>102</v>
      </c>
      <c r="F1" t="s">
        <v>97</v>
      </c>
      <c r="G1" t="s">
        <v>103</v>
      </c>
      <c r="H1" t="s">
        <v>117</v>
      </c>
    </row>
    <row r="2" spans="1:8" x14ac:dyDescent="0.35">
      <c r="A2" s="16">
        <v>43983</v>
      </c>
      <c r="B2" t="s">
        <v>104</v>
      </c>
      <c r="C2">
        <v>1</v>
      </c>
      <c r="D2" t="s">
        <v>105</v>
      </c>
      <c r="F2" t="s">
        <v>36</v>
      </c>
      <c r="G2" t="s">
        <v>106</v>
      </c>
      <c r="H2">
        <f>COUNTIFS('Raw - F'!C:C,FL!A2,'Raw - F'!D:D,FL!F2)</f>
        <v>8</v>
      </c>
    </row>
    <row r="3" spans="1:8" x14ac:dyDescent="0.35">
      <c r="A3" s="16">
        <v>43984</v>
      </c>
      <c r="B3" t="s">
        <v>107</v>
      </c>
      <c r="C3">
        <v>1</v>
      </c>
      <c r="D3" t="s">
        <v>105</v>
      </c>
      <c r="F3" t="s">
        <v>36</v>
      </c>
      <c r="G3" t="s">
        <v>106</v>
      </c>
      <c r="H3">
        <f>COUNTIFS('Raw - F'!C:C,FL!A3,'Raw - F'!D:D,FL!F3)</f>
        <v>8</v>
      </c>
    </row>
    <row r="4" spans="1:8" x14ac:dyDescent="0.35">
      <c r="A4" s="16">
        <v>43984</v>
      </c>
      <c r="B4" t="s">
        <v>107</v>
      </c>
      <c r="C4">
        <v>2</v>
      </c>
      <c r="D4" t="s">
        <v>105</v>
      </c>
      <c r="F4" t="s">
        <v>108</v>
      </c>
      <c r="G4" t="s">
        <v>106</v>
      </c>
      <c r="H4">
        <f>COUNTIFS('Raw - F'!C:C,FL!A4,'Raw - F'!D:D,FL!F4)</f>
        <v>8</v>
      </c>
    </row>
    <row r="5" spans="1:8" x14ac:dyDescent="0.35">
      <c r="A5" s="16">
        <v>43985</v>
      </c>
      <c r="B5" t="s">
        <v>109</v>
      </c>
      <c r="C5">
        <v>1</v>
      </c>
      <c r="D5" t="s">
        <v>105</v>
      </c>
      <c r="F5" t="s">
        <v>108</v>
      </c>
      <c r="G5" t="s">
        <v>106</v>
      </c>
      <c r="H5">
        <f>COUNTIFS('Raw - F'!C:C,FL!A5,'Raw - F'!D:D,FL!F5)</f>
        <v>9</v>
      </c>
    </row>
    <row r="6" spans="1:8" x14ac:dyDescent="0.35">
      <c r="A6" s="16">
        <v>43985</v>
      </c>
      <c r="B6" t="s">
        <v>109</v>
      </c>
      <c r="C6">
        <v>2</v>
      </c>
      <c r="D6" t="s">
        <v>105</v>
      </c>
      <c r="F6" t="s">
        <v>60</v>
      </c>
      <c r="G6" t="s">
        <v>106</v>
      </c>
      <c r="H6">
        <f>COUNTIFS('Raw - F'!C:C,FL!A6,'Raw - F'!D:D,FL!F6)</f>
        <v>9</v>
      </c>
    </row>
    <row r="7" spans="1:8" x14ac:dyDescent="0.35">
      <c r="A7" s="16">
        <v>43986</v>
      </c>
      <c r="B7" t="s">
        <v>110</v>
      </c>
      <c r="C7">
        <v>1</v>
      </c>
      <c r="D7" t="s">
        <v>105</v>
      </c>
      <c r="F7" t="s">
        <v>36</v>
      </c>
      <c r="G7" t="s">
        <v>106</v>
      </c>
      <c r="H7">
        <f>COUNTIFS('Raw - F'!C:C,FL!A7,'Raw - F'!D:D,FL!F7)</f>
        <v>9</v>
      </c>
    </row>
    <row r="8" spans="1:8" x14ac:dyDescent="0.35">
      <c r="A8" s="16">
        <v>43986</v>
      </c>
      <c r="B8" t="s">
        <v>110</v>
      </c>
      <c r="C8">
        <v>2</v>
      </c>
      <c r="D8" t="s">
        <v>105</v>
      </c>
      <c r="F8" t="s">
        <v>56</v>
      </c>
      <c r="G8" t="s">
        <v>106</v>
      </c>
      <c r="H8">
        <f>COUNTIFS('Raw - F'!C:C,FL!A8,'Raw - F'!D:D,FL!F8)</f>
        <v>8</v>
      </c>
    </row>
    <row r="9" spans="1:8" x14ac:dyDescent="0.35">
      <c r="A9" s="16">
        <v>43987</v>
      </c>
      <c r="B9" t="s">
        <v>111</v>
      </c>
      <c r="C9">
        <v>1</v>
      </c>
      <c r="D9" t="s">
        <v>105</v>
      </c>
      <c r="E9" t="s">
        <v>112</v>
      </c>
      <c r="F9" t="s">
        <v>56</v>
      </c>
      <c r="G9" t="s">
        <v>106</v>
      </c>
      <c r="H9">
        <f>COUNTIFS('Raw - F'!C:C,FL!A9,'Raw - F'!D:D,FL!F9)</f>
        <v>8</v>
      </c>
    </row>
    <row r="10" spans="1:8" x14ac:dyDescent="0.35">
      <c r="A10" s="16">
        <v>43987</v>
      </c>
      <c r="B10" t="s">
        <v>111</v>
      </c>
      <c r="C10">
        <v>2</v>
      </c>
      <c r="D10" t="s">
        <v>105</v>
      </c>
      <c r="F10" t="s">
        <v>113</v>
      </c>
      <c r="G10" t="s">
        <v>106</v>
      </c>
      <c r="H10">
        <f>COUNTIFS('Raw - F'!C:C,FL!A10,'Raw - F'!D:D,FL!F10)</f>
        <v>8</v>
      </c>
    </row>
    <row r="11" spans="1:8" x14ac:dyDescent="0.35">
      <c r="A11" s="16">
        <v>43988</v>
      </c>
      <c r="B11" t="s">
        <v>114</v>
      </c>
      <c r="C11">
        <v>1</v>
      </c>
      <c r="D11" t="s">
        <v>105</v>
      </c>
      <c r="E11" t="s">
        <v>112</v>
      </c>
      <c r="F11" t="s">
        <v>113</v>
      </c>
      <c r="G11" t="s">
        <v>106</v>
      </c>
      <c r="H11">
        <f>COUNTIFS('Raw - F'!C:C,FL!A11,'Raw - F'!D:D,FL!F11)</f>
        <v>8</v>
      </c>
    </row>
    <row r="12" spans="1:8" x14ac:dyDescent="0.35">
      <c r="A12" s="16">
        <v>43988</v>
      </c>
      <c r="B12" t="s">
        <v>114</v>
      </c>
      <c r="C12">
        <v>2</v>
      </c>
      <c r="D12" t="s">
        <v>105</v>
      </c>
      <c r="F12" t="s">
        <v>56</v>
      </c>
      <c r="G12" t="s">
        <v>106</v>
      </c>
      <c r="H12">
        <f>COUNTIFS('Raw - F'!C:C,FL!A12,'Raw - F'!D:D,FL!F12)</f>
        <v>9</v>
      </c>
    </row>
    <row r="13" spans="1:8" x14ac:dyDescent="0.35">
      <c r="A13" s="16">
        <v>43988</v>
      </c>
      <c r="B13" t="s">
        <v>114</v>
      </c>
      <c r="C13">
        <v>3</v>
      </c>
      <c r="D13" t="s">
        <v>105</v>
      </c>
      <c r="F13" t="s">
        <v>36</v>
      </c>
      <c r="G13" t="s">
        <v>106</v>
      </c>
      <c r="H13">
        <f>COUNTIFS('Raw - F'!C:C,FL!A13,'Raw - F'!D:D,FL!F13)</f>
        <v>9</v>
      </c>
    </row>
    <row r="14" spans="1:8" x14ac:dyDescent="0.35">
      <c r="A14" s="16">
        <v>43989</v>
      </c>
      <c r="B14" t="s">
        <v>115</v>
      </c>
      <c r="C14">
        <v>1</v>
      </c>
      <c r="D14" t="s">
        <v>105</v>
      </c>
      <c r="F14" t="s">
        <v>116</v>
      </c>
      <c r="G14" t="s">
        <v>106</v>
      </c>
      <c r="H14">
        <f>COUNTIFS('Raw - F'!C:C,FL!A14,'Raw - F'!D:D,FL!F14)</f>
        <v>8</v>
      </c>
    </row>
    <row r="15" spans="1:8" x14ac:dyDescent="0.35">
      <c r="A15" s="16">
        <v>43989</v>
      </c>
      <c r="B15" t="s">
        <v>115</v>
      </c>
      <c r="C15">
        <v>2</v>
      </c>
      <c r="D15" t="s">
        <v>105</v>
      </c>
      <c r="F15" t="s">
        <v>56</v>
      </c>
      <c r="G15" t="s">
        <v>106</v>
      </c>
      <c r="H15">
        <f>COUNTIFS('Raw - F'!C:C,FL!A15,'Raw - F'!D:D,FL!F15)</f>
        <v>8</v>
      </c>
    </row>
    <row r="16" spans="1:8" x14ac:dyDescent="0.35">
      <c r="A16" s="16">
        <v>43989</v>
      </c>
      <c r="B16" t="s">
        <v>115</v>
      </c>
      <c r="C16">
        <v>3</v>
      </c>
      <c r="D16" t="s">
        <v>105</v>
      </c>
      <c r="F16" t="s">
        <v>113</v>
      </c>
      <c r="G16" t="s">
        <v>106</v>
      </c>
      <c r="H16">
        <f>COUNTIFS('Raw - F'!C:C,FL!A16,'Raw - F'!D:D,FL!F16)</f>
        <v>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84FC1AD0C674438D4DB275351683FD" ma:contentTypeVersion="13" ma:contentTypeDescription="Create a new document." ma:contentTypeScope="" ma:versionID="d42627c4988d87389983b3d117bc6492">
  <xsd:schema xmlns:xsd="http://www.w3.org/2001/XMLSchema" xmlns:xs="http://www.w3.org/2001/XMLSchema" xmlns:p="http://schemas.microsoft.com/office/2006/metadata/properties" xmlns:ns3="2880a38d-9763-4f73-8c73-015840e0d022" xmlns:ns4="8d40b811-622a-47f0-a016-13775f038229" targetNamespace="http://schemas.microsoft.com/office/2006/metadata/properties" ma:root="true" ma:fieldsID="1f2e1dae16b57aa3e06b0d821c7b703b" ns3:_="" ns4:_="">
    <xsd:import namespace="2880a38d-9763-4f73-8c73-015840e0d022"/>
    <xsd:import namespace="8d40b811-622a-47f0-a016-13775f0382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80a38d-9763-4f73-8c73-015840e0d0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40b811-622a-47f0-a016-13775f03822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477CE43-BA7D-4837-B669-FCF852540A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80a38d-9763-4f73-8c73-015840e0d022"/>
    <ds:schemaRef ds:uri="8d40b811-622a-47f0-a016-13775f038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F4230E-8054-4548-8D44-42DF805299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FFA3F9-7317-4930-8D13-2F6D689C6C2B}">
  <ds:schemaRefs>
    <ds:schemaRef ds:uri="http://purl.org/dc/dcmitype/"/>
    <ds:schemaRef ds:uri="2880a38d-9763-4f73-8c73-015840e0d022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8d40b811-622a-47f0-a016-13775f038229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- F</vt:lpstr>
      <vt:lpstr>FLAT</vt:lpstr>
      <vt:lpstr>lists</vt:lpstr>
      <vt:lpstr>FL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Connor</dc:creator>
  <cp:lastModifiedBy>Keely Brewer</cp:lastModifiedBy>
  <dcterms:created xsi:type="dcterms:W3CDTF">2020-05-13T10:42:11Z</dcterms:created>
  <dcterms:modified xsi:type="dcterms:W3CDTF">2020-05-14T18:44:52Z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0x010100F784FC1AD0C674438D4DB275351683FD</vt:lpwstr>
  </property>
</Properties>
</file>